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0730" windowHeight="6420" activeTab="2"/>
  </bookViews>
  <sheets>
    <sheet name="Istruzioni" sheetId="1" r:id="rId1"/>
    <sheet name="Dati Ente" sheetId="2" r:id="rId2"/>
    <sheet name="Scheda B" sheetId="3" r:id="rId3"/>
  </sheets>
  <definedNames>
    <definedName name="_xlnm.Print_Area" localSheetId="0">'Istruzioni'!$C:$C</definedName>
  </definedNames>
  <calcPr fullCalcOnLoad="1"/>
</workbook>
</file>

<file path=xl/sharedStrings.xml><?xml version="1.0" encoding="utf-8"?>
<sst xmlns="http://schemas.openxmlformats.org/spreadsheetml/2006/main" count="473" uniqueCount="228">
  <si>
    <t>DATI DI PROGRAMMAZIONE BIENNALE DEGLI ACQUISTI DI BENI E SERVIZI DI IMPORTO UNITARIO STIMATO SUPERIORE A 1 MILIONE DI EURO</t>
  </si>
  <si>
    <t>Istruzioni per la compilazione della scheda Dati Ente</t>
  </si>
  <si>
    <t>Dati Ente</t>
  </si>
  <si>
    <t>Nella scheda "Dati Enti" inserire i dati anagrafici dell'Amministrazione e del soggetto referente dei dati di programmazione biennale degli acquisti di forniture e servizi</t>
  </si>
  <si>
    <t>Istruzioni per la compilazione della Programmazione</t>
  </si>
  <si>
    <t>Scheda B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</si>
  <si>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</si>
  <si>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</si>
  <si>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r>
      <t xml:space="preserve">Codice CUI = </t>
    </r>
    <r>
      <rPr>
        <sz val="11"/>
        <color indexed="8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</si>
  <si>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</si>
  <si>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</si>
  <si>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t>Colonna F - Codice CUP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</si>
  <si>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</si>
  <si>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</si>
  <si>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</si>
  <si>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Colonna J - Codice eventuale CUP master</t>
  </si>
  <si>
    <t>Indica l'eventuale CUP master in caso di progetto articolato in più lotti funzionali</t>
  </si>
  <si>
    <t>Colonna L - CPV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</si>
  <si>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</si>
  <si>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r>
      <t>Colonna O - Priorità</t>
    </r>
    <r>
      <rPr>
        <b/>
        <sz val="11"/>
        <color indexed="10"/>
        <rFont val="Calibri"/>
        <family val="2"/>
      </rPr>
      <t xml:space="preserve"> 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</si>
  <si>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</si>
  <si>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</si>
  <si>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indexed="8"/>
        <rFont val="Calibri"/>
        <family val="2"/>
      </rPr>
      <t>dimento</t>
    </r>
    <r>
      <rPr>
        <sz val="11"/>
        <color indexed="8"/>
        <rFont val="Calibri"/>
        <family val="2"/>
      </rPr>
      <t xml:space="preserve"> di acquisto (RUP)</t>
    </r>
  </si>
  <si>
    <t xml:space="preserve">Colonna Y - Stima costi Programma Totale </t>
  </si>
  <si>
    <t>Indicare la somma delle colonne V, W, X</t>
  </si>
  <si>
    <t>Colonne Z, AA - Apporto di capitale privato</t>
  </si>
  <si>
    <t>Riportare valore rispetto al valore totale acquisto</t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</si>
  <si>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</si>
  <si>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</si>
  <si>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</si>
  <si>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</si>
  <si>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</si>
  <si>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</si>
  <si>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</si>
  <si>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</si>
  <si>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</si>
  <si>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</si>
  <si>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</si>
  <si>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</si>
  <si>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</si>
  <si>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</si>
  <si>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</si>
  <si>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</si>
  <si>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</si>
  <si>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</si>
  <si>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</t>
    </r>
  </si>
  <si>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</si>
  <si>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</si>
  <si>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</si>
  <si>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</si>
  <si>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</si>
  <si>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</si>
  <si>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</si>
  <si>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</si>
  <si>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</si>
  <si>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</si>
  <si>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</si>
  <si>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</si>
  <si>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</si>
  <si>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</si>
  <si>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</si>
  <si>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</si>
  <si>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</si>
  <si>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</si>
  <si>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</si>
  <si>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</si>
  <si>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</si>
  <si>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</si>
  <si>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</si>
  <si>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</si>
  <si>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</si>
  <si>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</si>
  <si>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</si>
  <si>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</si>
  <si>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</si>
  <si>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</si>
  <si>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</si>
  <si>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</si>
  <si>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</si>
  <si>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</si>
  <si>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</si>
  <si>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</si>
  <si>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</si>
  <si>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</si>
  <si>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</si>
  <si>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</si>
  <si>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</si>
  <si>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</si>
  <si>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</si>
  <si>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Azienda Sanitaria Locale della Provincia di Foggia</t>
  </si>
  <si>
    <t>03499370710</t>
  </si>
  <si>
    <t>asl_fg</t>
  </si>
  <si>
    <t>Area Gestione del Patrimonio</t>
  </si>
  <si>
    <t>U.O. Appalti e Contratti</t>
  </si>
  <si>
    <t>Puglia</t>
  </si>
  <si>
    <t>Foggia</t>
  </si>
  <si>
    <t>0881884995</t>
  </si>
  <si>
    <t>patrimonio@aslfg.it</t>
  </si>
  <si>
    <t>patrimonio@mailcert.aslfg.it</t>
  </si>
  <si>
    <t xml:space="preserve">Massimo </t>
  </si>
  <si>
    <t>Raponi</t>
  </si>
  <si>
    <t>RPNMSM70A01D643W</t>
  </si>
  <si>
    <t>m.raponi@aslfg.it</t>
  </si>
  <si>
    <t>03499370710201600001</t>
  </si>
  <si>
    <t>001</t>
  </si>
  <si>
    <t>si</t>
  </si>
  <si>
    <t>Regione Puglia</t>
  </si>
  <si>
    <t>servizi</t>
  </si>
  <si>
    <t>55510000-8</t>
  </si>
  <si>
    <t>RISTORAZIONE</t>
  </si>
  <si>
    <t xml:space="preserve"> </t>
  </si>
  <si>
    <t>livello 1</t>
  </si>
  <si>
    <t>INNOVAPUGLIA s.p.a.</t>
  </si>
  <si>
    <t>002</t>
  </si>
  <si>
    <t>03499370710201600003</t>
  </si>
  <si>
    <t>003</t>
  </si>
  <si>
    <t>servizi e forniture</t>
  </si>
  <si>
    <t>33124110-9</t>
  </si>
  <si>
    <t>Sistemi completi per i laboratori analisi  dei PP.OO. e Distretti</t>
  </si>
  <si>
    <t xml:space="preserve">ASL BT </t>
  </si>
  <si>
    <t>ASL FG</t>
  </si>
  <si>
    <t xml:space="preserve">Raponi </t>
  </si>
  <si>
    <t>Massimo</t>
  </si>
  <si>
    <t>no</t>
  </si>
  <si>
    <t>005</t>
  </si>
  <si>
    <t>livello 2</t>
  </si>
  <si>
    <t>03499370710201500006</t>
  </si>
  <si>
    <t>006</t>
  </si>
  <si>
    <t>forniture</t>
  </si>
  <si>
    <t>33184500-8</t>
  </si>
  <si>
    <t>MATERIALE SANITARIO SPECIALISTICO PER EMODINAMICA</t>
  </si>
  <si>
    <t>03499370710201600007</t>
  </si>
  <si>
    <t>007</t>
  </si>
  <si>
    <t>03499370710201600008</t>
  </si>
  <si>
    <t>008</t>
  </si>
  <si>
    <t>33190000-8</t>
  </si>
  <si>
    <t>MATERIALE PER LAPAROSCOPIA</t>
  </si>
  <si>
    <t>009</t>
  </si>
  <si>
    <t>03499370710201600010</t>
  </si>
  <si>
    <t>010</t>
  </si>
  <si>
    <t>Dispositivi medico chirurgici per ENDOUROLOGIA</t>
  </si>
  <si>
    <t>03499370710201600011</t>
  </si>
  <si>
    <t>011</t>
  </si>
  <si>
    <t>forniture e servizi</t>
  </si>
  <si>
    <t>Fornitura in service di sistemi diagnostici completi e software (P.O.C.T.)</t>
  </si>
  <si>
    <t>03499370710201600012</t>
  </si>
  <si>
    <t>012</t>
  </si>
  <si>
    <t>03499370710201600013</t>
  </si>
  <si>
    <t>013</t>
  </si>
  <si>
    <t>98310000-9</t>
  </si>
  <si>
    <t>LAVANDERIA</t>
  </si>
  <si>
    <t>03499370710201600014</t>
  </si>
  <si>
    <t>014</t>
  </si>
  <si>
    <t>33181000-2</t>
  </si>
  <si>
    <t>Fornitura in "service" di SISTEMI COMPLETI per TRATTAMENTI EMODIALITICI</t>
  </si>
  <si>
    <t>03499370710201600015</t>
  </si>
  <si>
    <t>015</t>
  </si>
  <si>
    <t>60443000-5</t>
  </si>
  <si>
    <t xml:space="preserve">Servizio di ELISOCCORSO (HEMS) </t>
  </si>
  <si>
    <t>03499370710201600016</t>
  </si>
  <si>
    <t>016</t>
  </si>
  <si>
    <t>017</t>
  </si>
  <si>
    <t>34114121-3</t>
  </si>
  <si>
    <t>03499370710201600019</t>
  </si>
  <si>
    <t>019</t>
  </si>
  <si>
    <t>03499370710201600020</t>
  </si>
  <si>
    <t>020</t>
  </si>
  <si>
    <t>65300000-6</t>
  </si>
  <si>
    <t>03499370710201600021</t>
  </si>
  <si>
    <t>021</t>
  </si>
  <si>
    <t>30199770-8</t>
  </si>
  <si>
    <t>Fornitura del servizio sostitutivo di mensa, mediante BUONI PASTO</t>
  </si>
  <si>
    <t>022</t>
  </si>
  <si>
    <t>33100000-1</t>
  </si>
  <si>
    <t>PTRTMS66B12A662W</t>
  </si>
  <si>
    <t>Petrosillo</t>
  </si>
  <si>
    <t>Tommaso</t>
  </si>
  <si>
    <t>03499370710201600023</t>
  </si>
  <si>
    <t>023</t>
  </si>
  <si>
    <t>Fornitura di impianti e macchinari per sistema integrato di Telemedicina - Distretti ASL FG</t>
  </si>
  <si>
    <t>03499370710201600024</t>
  </si>
  <si>
    <t>024</t>
  </si>
  <si>
    <t>Fornitura di impianti e macchinari per sistema integrato di Telemedicina - Comuni Monti dauni</t>
  </si>
  <si>
    <t>85100000-0</t>
  </si>
  <si>
    <t>Affidamento gestione Residenza Sanitaria Assistenziale di Troia</t>
  </si>
  <si>
    <t>Attrezzature per dotazione tecnologia case circondariali</t>
  </si>
  <si>
    <t>A.O.U. OO.RR. Foggia</t>
  </si>
  <si>
    <t>A.O. POLICLINICO di Bari</t>
  </si>
  <si>
    <t>CONSIP s.p.a.</t>
  </si>
  <si>
    <t>Via M. Protano</t>
  </si>
  <si>
    <t xml:space="preserve">Fornitura di Energia Elettrica per gli immobili adibiti a sedi sanitarie e uffici ricadenti nel territorio della provincia di Foggia – Adesione alla Convenzione Consip denominata “ Energia Elettrica 15 – Lotto 14 </t>
  </si>
  <si>
    <t>CQVRTI64E62G125A</t>
  </si>
  <si>
    <t xml:space="preserve">Acquaviva </t>
  </si>
  <si>
    <t>Rita</t>
  </si>
  <si>
    <t>5000000-5</t>
  </si>
  <si>
    <t>Servizio di pulizia e sanificazione degli impianti aeraulici a servizio delle UU.OO. Dei PP.OO. Di San Severo, Manfredonia, Cerignola, Lucera</t>
  </si>
  <si>
    <t>50712000-9</t>
  </si>
  <si>
    <t>Servizio triennale di messa in esercizio, manutenzione ordinaria, assistenza continua e controllo degli impianti termoidraulici e di condizionamento</t>
  </si>
  <si>
    <t>Servizio quinquennale di manutenzione, assistenza continua e controllo degli impianti elettrici</t>
  </si>
  <si>
    <t>Servizio quinquennale di gestine del rischio biologico da contaminazione della rete idrica dei PP.OO. Ed ex PP.OO. Dell'ASL di Foggia (San Severo, Manfredonia, Cerignola, Lucera, Torremaggiore, San Marco in Lamis e Monte Sant'Angelo)</t>
  </si>
  <si>
    <t>Servizio quinquennale di gestione e manutenzione ordinaria e straordinarie degli impianti di ditribuzione ossigeno e protossido di azoto, di produzione aria medicale e vuoto, l'analisi dei predetti impianti pressoi PO e i DSS di competenza della ASL FG</t>
  </si>
  <si>
    <t>Area Gestione Tecnica</t>
  </si>
  <si>
    <t>0881884960</t>
  </si>
  <si>
    <t>areagestionetecnica@aslfg.it</t>
  </si>
  <si>
    <t>agt@mailcert.aslfg.it</t>
  </si>
  <si>
    <t>Acquaviva</t>
  </si>
  <si>
    <t>r.acquaviva@aslfg.it</t>
  </si>
  <si>
    <t>018</t>
  </si>
  <si>
    <t>PNNPLA65M71D883H</t>
  </si>
  <si>
    <t>fornitura</t>
  </si>
  <si>
    <t>324100000-1</t>
  </si>
  <si>
    <t xml:space="preserve">Fornitura e installazione di apparati di rete e wifi </t>
  </si>
  <si>
    <t>Consip</t>
  </si>
  <si>
    <t>48510000-6</t>
  </si>
  <si>
    <t>Fornitura di servizi di Connettività</t>
  </si>
  <si>
    <t xml:space="preserve">Magaldi </t>
  </si>
  <si>
    <t>Ettore</t>
  </si>
  <si>
    <t>MGLTTR53H28H467P</t>
  </si>
  <si>
    <t xml:space="preserve">  </t>
  </si>
  <si>
    <t>Acquisto di n. 18 ambulanze</t>
  </si>
  <si>
    <t>004</t>
  </si>
  <si>
    <t>03499370710201900002</t>
  </si>
  <si>
    <t>03499370710201900004</t>
  </si>
  <si>
    <t>03499370710201900005</t>
  </si>
  <si>
    <t>03499370710201600009</t>
  </si>
  <si>
    <t>03499370710201700017</t>
  </si>
  <si>
    <t>03499370710201800018</t>
  </si>
  <si>
    <t>03499370710201700022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</si>
</sst>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 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wrapText="1"/>
      <protection locked="0"/>
    </xf>
    <xf numFmtId="1" fontId="8" fillId="0" borderId="0" xfId="0" applyNumberFormat="1" applyFont="1" applyFill="1" applyBorder="1" applyAlignment="1" applyProtection="1">
      <alignment wrapText="1"/>
      <protection locked="0"/>
    </xf>
    <xf numFmtId="164" fontId="8" fillId="0" borderId="0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3" fillId="34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wrapText="1"/>
      <protection/>
    </xf>
    <xf numFmtId="4" fontId="2" fillId="0" borderId="15" xfId="0" applyNumberFormat="1" applyFont="1" applyFill="1" applyBorder="1" applyAlignment="1" applyProtection="1">
      <alignment wrapText="1"/>
      <protection/>
    </xf>
    <xf numFmtId="4" fontId="3" fillId="0" borderId="16" xfId="0" applyNumberFormat="1" applyFont="1" applyFill="1" applyBorder="1" applyAlignment="1" applyProtection="1">
      <alignment wrapText="1"/>
      <protection/>
    </xf>
    <xf numFmtId="4" fontId="45" fillId="0" borderId="10" xfId="0" applyNumberFormat="1" applyFont="1" applyFill="1" applyBorder="1" applyAlignment="1" applyProtection="1">
      <alignment wrapText="1"/>
      <protection/>
    </xf>
    <xf numFmtId="4" fontId="2" fillId="33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3" fillId="33" borderId="16" xfId="0" applyNumberFormat="1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 wrapText="1"/>
      <protection/>
    </xf>
    <xf numFmtId="4" fontId="2" fillId="0" borderId="18" xfId="0" applyNumberFormat="1" applyFont="1" applyFill="1" applyBorder="1" applyAlignment="1" applyProtection="1">
      <alignment wrapText="1"/>
      <protection/>
    </xf>
    <xf numFmtId="49" fontId="8" fillId="0" borderId="0" xfId="0" applyNumberFormat="1" applyFont="1" applyAlignment="1" applyProtection="1">
      <alignment wrapText="1"/>
      <protection locked="0"/>
    </xf>
    <xf numFmtId="1" fontId="8" fillId="0" borderId="0" xfId="0" applyNumberFormat="1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3" fontId="8" fillId="0" borderId="0" xfId="0" applyNumberFormat="1" applyFont="1" applyAlignment="1" applyProtection="1">
      <alignment wrapText="1"/>
      <protection locked="0"/>
    </xf>
    <xf numFmtId="49" fontId="8" fillId="0" borderId="0" xfId="0" applyNumberFormat="1" applyFont="1" applyAlignment="1" applyProtection="1" quotePrefix="1">
      <alignment wrapText="1"/>
      <protection locked="0"/>
    </xf>
    <xf numFmtId="0" fontId="46" fillId="0" borderId="0" xfId="0" applyFont="1" applyAlignment="1">
      <alignment/>
    </xf>
    <xf numFmtId="4" fontId="7" fillId="34" borderId="19" xfId="0" applyNumberFormat="1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center" vertical="center" wrapText="1"/>
    </xf>
    <xf numFmtId="4" fontId="7" fillId="34" borderId="22" xfId="0" applyNumberFormat="1" applyFont="1" applyFill="1" applyBorder="1" applyAlignment="1">
      <alignment horizontal="center" vertical="center" wrapText="1"/>
    </xf>
    <xf numFmtId="4" fontId="7" fillId="34" borderId="23" xfId="0" applyNumberFormat="1" applyFont="1" applyFill="1" applyBorder="1" applyAlignment="1">
      <alignment horizontal="center" vertical="center"/>
    </xf>
    <xf numFmtId="4" fontId="7" fillId="34" borderId="24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C31"/>
    </sheetView>
  </sheetViews>
  <sheetFormatPr defaultColWidth="0" defaultRowHeight="15" zeroHeight="1"/>
  <cols>
    <col min="1" max="1" width="11.140625" style="4" customWidth="1"/>
    <col min="2" max="2" width="159.8515625" style="4" customWidth="1"/>
    <col min="3" max="3" width="2.8515625" style="4" customWidth="1"/>
    <col min="4" max="10" width="20.7109375" style="4" hidden="1" customWidth="1"/>
    <col min="11" max="16384" width="9.140625" style="4" hidden="1" customWidth="1"/>
  </cols>
  <sheetData>
    <row r="1" spans="1:9" s="1" customFormat="1" ht="15">
      <c r="A1" s="25"/>
      <c r="B1" s="26" t="s">
        <v>0</v>
      </c>
      <c r="C1" s="27"/>
      <c r="D1" s="2"/>
      <c r="E1" s="2"/>
      <c r="F1" s="2"/>
      <c r="G1" s="2"/>
      <c r="H1" s="2"/>
      <c r="I1" s="2"/>
    </row>
    <row r="2" spans="1:3" s="1" customFormat="1" ht="15.75" thickBot="1">
      <c r="A2" s="25"/>
      <c r="B2" s="25"/>
      <c r="C2" s="25"/>
    </row>
    <row r="3" spans="1:3" s="1" customFormat="1" ht="15.75" thickBot="1">
      <c r="A3" s="25"/>
      <c r="B3" s="28" t="s">
        <v>1</v>
      </c>
      <c r="C3" s="25"/>
    </row>
    <row r="4" spans="1:3" s="1" customFormat="1" ht="15.75" thickBot="1">
      <c r="A4" s="29" t="s">
        <v>2</v>
      </c>
      <c r="B4" s="30" t="s">
        <v>3</v>
      </c>
      <c r="C4" s="25"/>
    </row>
    <row r="5" spans="1:3" s="1" customFormat="1" ht="8.25" customHeight="1">
      <c r="A5" s="25"/>
      <c r="B5" s="25"/>
      <c r="C5" s="25"/>
    </row>
    <row r="6" spans="1:3" s="1" customFormat="1" ht="9" customHeight="1" thickBot="1">
      <c r="A6" s="25"/>
      <c r="B6" s="25"/>
      <c r="C6" s="25"/>
    </row>
    <row r="7" spans="1:3" s="1" customFormat="1" ht="15.75" thickBot="1">
      <c r="A7" s="25"/>
      <c r="B7" s="28" t="s">
        <v>4</v>
      </c>
      <c r="C7" s="25"/>
    </row>
    <row r="8" spans="1:3" s="1" customFormat="1" ht="45.75" thickBot="1">
      <c r="A8" s="29" t="s">
        <v>5</v>
      </c>
      <c r="B8" s="31" t="s">
        <v>6</v>
      </c>
      <c r="C8" s="25"/>
    </row>
    <row r="9" spans="1:3" s="1" customFormat="1" ht="15">
      <c r="A9" s="25"/>
      <c r="B9" s="32" t="s">
        <v>7</v>
      </c>
      <c r="C9" s="25"/>
    </row>
    <row r="10" spans="1:3" s="1" customFormat="1" ht="16.5" customHeight="1">
      <c r="A10" s="25"/>
      <c r="B10" s="33" t="s">
        <v>8</v>
      </c>
      <c r="C10" s="25"/>
    </row>
    <row r="11" spans="1:3" s="1" customFormat="1" ht="16.5" customHeight="1">
      <c r="A11" s="25"/>
      <c r="B11" s="32" t="s">
        <v>9</v>
      </c>
      <c r="C11" s="25"/>
    </row>
    <row r="12" spans="1:3" s="1" customFormat="1" ht="16.5" customHeight="1">
      <c r="A12" s="25"/>
      <c r="B12" s="34" t="s">
        <v>10</v>
      </c>
      <c r="C12" s="25"/>
    </row>
    <row r="13" spans="1:3" s="1" customFormat="1" ht="15">
      <c r="A13" s="25"/>
      <c r="B13" s="32" t="s">
        <v>11</v>
      </c>
      <c r="C13" s="25"/>
    </row>
    <row r="14" spans="1:3" s="1" customFormat="1" ht="15">
      <c r="A14" s="25"/>
      <c r="B14" s="35" t="s">
        <v>12</v>
      </c>
      <c r="C14" s="25"/>
    </row>
    <row r="15" spans="1:3" s="1" customFormat="1" ht="15">
      <c r="A15" s="25"/>
      <c r="B15" s="32" t="s">
        <v>13</v>
      </c>
      <c r="C15" s="25"/>
    </row>
    <row r="16" spans="1:3" s="1" customFormat="1" ht="15">
      <c r="A16" s="25"/>
      <c r="B16" s="35" t="s">
        <v>14</v>
      </c>
      <c r="C16" s="25"/>
    </row>
    <row r="17" spans="1:3" s="1" customFormat="1" ht="15">
      <c r="A17" s="25"/>
      <c r="B17" s="32" t="s">
        <v>15</v>
      </c>
      <c r="C17" s="25"/>
    </row>
    <row r="18" spans="1:3" s="1" customFormat="1" ht="15">
      <c r="A18" s="25"/>
      <c r="B18" s="35" t="s">
        <v>16</v>
      </c>
      <c r="C18" s="25"/>
    </row>
    <row r="19" spans="1:3" s="1" customFormat="1" ht="15">
      <c r="A19" s="25"/>
      <c r="B19" s="32" t="s">
        <v>17</v>
      </c>
      <c r="C19" s="25"/>
    </row>
    <row r="20" spans="1:3" s="3" customFormat="1" ht="30">
      <c r="A20" s="36"/>
      <c r="B20" s="35" t="s">
        <v>18</v>
      </c>
      <c r="C20" s="36"/>
    </row>
    <row r="21" spans="1:3" s="1" customFormat="1" ht="15">
      <c r="A21" s="25"/>
      <c r="B21" s="32" t="s">
        <v>19</v>
      </c>
      <c r="C21" s="25"/>
    </row>
    <row r="22" spans="1:3" s="1" customFormat="1" ht="30">
      <c r="A22" s="25"/>
      <c r="B22" s="35" t="s">
        <v>20</v>
      </c>
      <c r="C22" s="25"/>
    </row>
    <row r="23" spans="1:3" s="1" customFormat="1" ht="15">
      <c r="A23" s="25"/>
      <c r="B23" s="32" t="s">
        <v>21</v>
      </c>
      <c r="C23" s="25"/>
    </row>
    <row r="24" spans="1:3" s="1" customFormat="1" ht="15">
      <c r="A24" s="25"/>
      <c r="B24" s="35" t="s">
        <v>22</v>
      </c>
      <c r="C24" s="25"/>
    </row>
    <row r="25" spans="1:3" s="1" customFormat="1" ht="15">
      <c r="A25" s="25"/>
      <c r="B25" s="37" t="s">
        <v>23</v>
      </c>
      <c r="C25" s="25"/>
    </row>
    <row r="26" spans="1:3" s="1" customFormat="1" ht="15">
      <c r="A26" s="25"/>
      <c r="B26" s="34" t="s">
        <v>24</v>
      </c>
      <c r="C26" s="25"/>
    </row>
    <row r="27" spans="1:3" s="1" customFormat="1" ht="15">
      <c r="A27" s="25"/>
      <c r="B27" s="32" t="s">
        <v>25</v>
      </c>
      <c r="C27" s="25"/>
    </row>
    <row r="28" spans="1:3" s="1" customFormat="1" ht="15">
      <c r="A28" s="25"/>
      <c r="B28" s="35" t="s">
        <v>26</v>
      </c>
      <c r="C28" s="25"/>
    </row>
    <row r="29" spans="1:3" s="1" customFormat="1" ht="15">
      <c r="A29" s="25"/>
      <c r="B29" s="38" t="s">
        <v>27</v>
      </c>
      <c r="C29" s="25"/>
    </row>
    <row r="30" spans="1:3" s="1" customFormat="1" ht="30.75" thickBot="1">
      <c r="A30" s="25"/>
      <c r="B30" s="39" t="s">
        <v>28</v>
      </c>
      <c r="C30" s="25"/>
    </row>
    <row r="31" spans="1:3" s="1" customFormat="1" ht="9" customHeight="1">
      <c r="A31" s="25"/>
      <c r="B31" s="25"/>
      <c r="C31" s="25"/>
    </row>
  </sheetData>
  <sheetProtection password="8E1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4" sqref="A4"/>
    </sheetView>
  </sheetViews>
  <sheetFormatPr defaultColWidth="0" defaultRowHeight="15"/>
  <cols>
    <col min="1" max="1" width="13.57421875" style="24" customWidth="1"/>
    <col min="2" max="2" width="9.140625" style="24" customWidth="1"/>
    <col min="3" max="3" width="21.28125" style="24" customWidth="1"/>
    <col min="4" max="4" width="13.421875" style="24" customWidth="1"/>
    <col min="5" max="16" width="9.140625" style="24" customWidth="1"/>
    <col min="17" max="17" width="0" style="0" hidden="1" customWidth="1"/>
    <col min="18" max="16384" width="9.140625" style="0" hidden="1" customWidth="1"/>
  </cols>
  <sheetData>
    <row r="1" spans="1:16" s="5" customFormat="1" ht="30" customHeight="1" thickBot="1">
      <c r="A1" s="46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6" t="s">
        <v>30</v>
      </c>
      <c r="M1" s="47"/>
      <c r="N1" s="47"/>
      <c r="O1" s="47"/>
      <c r="P1" s="49"/>
    </row>
    <row r="2" spans="1:16" s="5" customFormat="1" ht="33" customHeight="1">
      <c r="A2" s="6" t="s">
        <v>29</v>
      </c>
      <c r="B2" s="7" t="s">
        <v>31</v>
      </c>
      <c r="C2" s="7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7" t="s">
        <v>43</v>
      </c>
      <c r="O2" s="7" t="s">
        <v>38</v>
      </c>
      <c r="P2" s="7" t="s">
        <v>44</v>
      </c>
    </row>
    <row r="3" spans="1:16" ht="64.5">
      <c r="A3" s="40" t="s">
        <v>89</v>
      </c>
      <c r="B3" s="40" t="s">
        <v>90</v>
      </c>
      <c r="C3" s="40" t="s">
        <v>91</v>
      </c>
      <c r="D3" s="40" t="s">
        <v>92</v>
      </c>
      <c r="E3" s="40" t="s">
        <v>93</v>
      </c>
      <c r="F3" s="40" t="s">
        <v>94</v>
      </c>
      <c r="G3" s="40" t="s">
        <v>95</v>
      </c>
      <c r="H3" s="40" t="s">
        <v>189</v>
      </c>
      <c r="I3" s="40" t="s">
        <v>96</v>
      </c>
      <c r="J3" s="40" t="s">
        <v>97</v>
      </c>
      <c r="K3" s="40" t="s">
        <v>98</v>
      </c>
      <c r="L3" s="40" t="s">
        <v>99</v>
      </c>
      <c r="M3" s="40" t="s">
        <v>100</v>
      </c>
      <c r="N3" s="40" t="s">
        <v>101</v>
      </c>
      <c r="O3" s="40" t="s">
        <v>96</v>
      </c>
      <c r="P3" s="40" t="s">
        <v>102</v>
      </c>
    </row>
    <row r="4" spans="1:16" ht="64.5">
      <c r="A4" s="40" t="s">
        <v>89</v>
      </c>
      <c r="B4" s="40" t="s">
        <v>90</v>
      </c>
      <c r="C4" s="40" t="s">
        <v>91</v>
      </c>
      <c r="D4" s="40" t="s">
        <v>201</v>
      </c>
      <c r="E4" s="40"/>
      <c r="F4" s="40" t="s">
        <v>94</v>
      </c>
      <c r="G4" s="40" t="s">
        <v>95</v>
      </c>
      <c r="H4" s="40" t="s">
        <v>189</v>
      </c>
      <c r="I4" s="40" t="s">
        <v>202</v>
      </c>
      <c r="J4" s="40" t="s">
        <v>203</v>
      </c>
      <c r="K4" s="40" t="s">
        <v>204</v>
      </c>
      <c r="L4" s="40" t="s">
        <v>193</v>
      </c>
      <c r="M4" s="40" t="s">
        <v>205</v>
      </c>
      <c r="N4" s="40" t="s">
        <v>191</v>
      </c>
      <c r="O4" s="40" t="s">
        <v>202</v>
      </c>
      <c r="P4" s="40" t="s">
        <v>206</v>
      </c>
    </row>
  </sheetData>
  <sheetProtection password="8E16" sheet="1" objects="1" scenarios="1"/>
  <mergeCells count="2">
    <mergeCell ref="A1:K1"/>
    <mergeCell ref="L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="90" zoomScaleNormal="90" zoomScalePageLayoutView="0" workbookViewId="0" topLeftCell="A3">
      <selection activeCell="A4" sqref="A4"/>
    </sheetView>
  </sheetViews>
  <sheetFormatPr defaultColWidth="0" defaultRowHeight="15"/>
  <cols>
    <col min="1" max="1" width="21.140625" style="20" bestFit="1" customWidth="1"/>
    <col min="2" max="2" width="20.140625" style="20" customWidth="1"/>
    <col min="3" max="3" width="26.28125" style="21" customWidth="1"/>
    <col min="4" max="4" width="23.8515625" style="21" customWidth="1"/>
    <col min="5" max="5" width="23.8515625" style="20" customWidth="1"/>
    <col min="6" max="6" width="12.140625" style="20" customWidth="1"/>
    <col min="7" max="7" width="16.140625" style="20" customWidth="1"/>
    <col min="8" max="8" width="12.140625" style="22" customWidth="1"/>
    <col min="9" max="9" width="19.28125" style="20" customWidth="1"/>
    <col min="10" max="10" width="16.140625" style="20" customWidth="1"/>
    <col min="11" max="11" width="14.421875" style="20" customWidth="1"/>
    <col min="12" max="12" width="12.7109375" style="20" customWidth="1"/>
    <col min="13" max="14" width="16.8515625" style="20" customWidth="1"/>
    <col min="15" max="15" width="12.57421875" style="20" customWidth="1"/>
    <col min="16" max="16" width="16.28125" style="20" customWidth="1"/>
    <col min="17" max="17" width="15.8515625" style="20" customWidth="1"/>
    <col min="18" max="18" width="16.28125" style="20" customWidth="1"/>
    <col min="19" max="19" width="14.00390625" style="23" customWidth="1"/>
    <col min="20" max="20" width="14.00390625" style="20" customWidth="1"/>
    <col min="21" max="21" width="17.421875" style="21" customWidth="1"/>
    <col min="22" max="22" width="12.57421875" style="22" customWidth="1"/>
    <col min="23" max="23" width="14.421875" style="22" customWidth="1"/>
    <col min="24" max="24" width="13.28125" style="22" customWidth="1"/>
    <col min="25" max="25" width="20.57421875" style="22" customWidth="1"/>
    <col min="26" max="26" width="20.140625" style="22" bestFit="1" customWidth="1"/>
    <col min="27" max="27" width="21.28125" style="20" customWidth="1"/>
    <col min="28" max="28" width="21.421875" style="20" customWidth="1"/>
    <col min="29" max="29" width="22.57421875" style="20" customWidth="1"/>
    <col min="30" max="30" width="20.28125" style="20" customWidth="1"/>
    <col min="31" max="16384" width="9.140625" style="0" hidden="1" customWidth="1"/>
  </cols>
  <sheetData>
    <row r="1" spans="1:30" ht="15">
      <c r="A1" s="50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/>
    </row>
    <row r="2" spans="1:30" ht="51">
      <c r="A2" s="8" t="s">
        <v>46</v>
      </c>
      <c r="B2" s="9" t="s">
        <v>47</v>
      </c>
      <c r="C2" s="9" t="s">
        <v>48</v>
      </c>
      <c r="D2" s="10" t="s">
        <v>49</v>
      </c>
      <c r="E2" s="11" t="s">
        <v>50</v>
      </c>
      <c r="F2" s="8" t="s">
        <v>51</v>
      </c>
      <c r="G2" s="8" t="s">
        <v>52</v>
      </c>
      <c r="H2" s="8" t="s">
        <v>53</v>
      </c>
      <c r="I2" s="9" t="s">
        <v>54</v>
      </c>
      <c r="J2" s="8" t="s">
        <v>55</v>
      </c>
      <c r="K2" s="12" t="s">
        <v>56</v>
      </c>
      <c r="L2" s="8" t="s">
        <v>57</v>
      </c>
      <c r="M2" s="9" t="s">
        <v>58</v>
      </c>
      <c r="N2" s="9" t="s">
        <v>59</v>
      </c>
      <c r="O2" s="8" t="s">
        <v>60</v>
      </c>
      <c r="P2" s="8" t="s">
        <v>61</v>
      </c>
      <c r="Q2" s="8" t="s">
        <v>62</v>
      </c>
      <c r="R2" s="8" t="s">
        <v>63</v>
      </c>
      <c r="S2" s="12" t="s">
        <v>64</v>
      </c>
      <c r="T2" s="13" t="s">
        <v>65</v>
      </c>
      <c r="U2" s="13" t="s">
        <v>66</v>
      </c>
      <c r="V2" s="8" t="s">
        <v>67</v>
      </c>
      <c r="W2" s="8" t="s">
        <v>68</v>
      </c>
      <c r="X2" s="8" t="s">
        <v>69</v>
      </c>
      <c r="Y2" s="9" t="s">
        <v>70</v>
      </c>
      <c r="Z2" s="8" t="s">
        <v>71</v>
      </c>
      <c r="AA2" s="8" t="s">
        <v>72</v>
      </c>
      <c r="AB2" s="10" t="s">
        <v>73</v>
      </c>
      <c r="AC2" s="8" t="s">
        <v>74</v>
      </c>
      <c r="AD2" s="8" t="s">
        <v>75</v>
      </c>
    </row>
    <row r="3" spans="1:30" ht="25.5">
      <c r="A3" s="14" t="s">
        <v>76</v>
      </c>
      <c r="B3" s="14" t="s">
        <v>76</v>
      </c>
      <c r="C3" s="14" t="s">
        <v>77</v>
      </c>
      <c r="D3" s="14" t="s">
        <v>77</v>
      </c>
      <c r="E3" s="15" t="s">
        <v>76</v>
      </c>
      <c r="F3" s="14" t="s">
        <v>76</v>
      </c>
      <c r="G3" s="14" t="s">
        <v>78</v>
      </c>
      <c r="H3" s="16" t="s">
        <v>79</v>
      </c>
      <c r="I3" s="17" t="s">
        <v>80</v>
      </c>
      <c r="J3" s="14" t="s">
        <v>76</v>
      </c>
      <c r="K3" s="18" t="s">
        <v>81</v>
      </c>
      <c r="L3" s="14" t="s">
        <v>82</v>
      </c>
      <c r="M3" s="18" t="s">
        <v>83</v>
      </c>
      <c r="N3" s="18" t="s">
        <v>78</v>
      </c>
      <c r="O3" s="18" t="s">
        <v>84</v>
      </c>
      <c r="P3" s="14" t="s">
        <v>83</v>
      </c>
      <c r="Q3" s="14" t="s">
        <v>83</v>
      </c>
      <c r="R3" s="14" t="s">
        <v>83</v>
      </c>
      <c r="S3" s="14" t="s">
        <v>85</v>
      </c>
      <c r="T3" s="14" t="s">
        <v>83</v>
      </c>
      <c r="U3" s="14" t="s">
        <v>86</v>
      </c>
      <c r="V3" s="16" t="s">
        <v>87</v>
      </c>
      <c r="W3" s="16" t="s">
        <v>87</v>
      </c>
      <c r="X3" s="16" t="s">
        <v>87</v>
      </c>
      <c r="Y3" s="19" t="s">
        <v>88</v>
      </c>
      <c r="Z3" s="16" t="s">
        <v>87</v>
      </c>
      <c r="AA3" s="14" t="s">
        <v>83</v>
      </c>
      <c r="AB3" s="14" t="s">
        <v>78</v>
      </c>
      <c r="AC3" s="14" t="s">
        <v>76</v>
      </c>
      <c r="AD3" s="14" t="s">
        <v>83</v>
      </c>
    </row>
    <row r="4" spans="1:30" ht="26.25">
      <c r="A4" s="40" t="s">
        <v>103</v>
      </c>
      <c r="B4" s="40" t="s">
        <v>90</v>
      </c>
      <c r="C4" s="41">
        <v>2016</v>
      </c>
      <c r="D4" s="41">
        <v>2019</v>
      </c>
      <c r="E4" s="40" t="s">
        <v>104</v>
      </c>
      <c r="F4" s="40"/>
      <c r="G4" s="40" t="s">
        <v>105</v>
      </c>
      <c r="H4" s="42">
        <f>2500000*5</f>
        <v>12500000</v>
      </c>
      <c r="I4" s="40" t="s">
        <v>106</v>
      </c>
      <c r="J4" s="40"/>
      <c r="K4" s="40" t="s">
        <v>107</v>
      </c>
      <c r="L4" s="40" t="s">
        <v>108</v>
      </c>
      <c r="M4" s="40" t="s">
        <v>109</v>
      </c>
      <c r="N4" s="40" t="s">
        <v>110</v>
      </c>
      <c r="O4" s="40" t="s">
        <v>111</v>
      </c>
      <c r="P4" s="40" t="s">
        <v>110</v>
      </c>
      <c r="Q4" s="40" t="s">
        <v>110</v>
      </c>
      <c r="R4" s="40" t="s">
        <v>110</v>
      </c>
      <c r="S4" s="43"/>
      <c r="T4" s="40"/>
      <c r="U4" s="41">
        <v>60</v>
      </c>
      <c r="V4" s="42">
        <v>2500000</v>
      </c>
      <c r="W4" s="42">
        <v>2500000</v>
      </c>
      <c r="X4" s="42">
        <f>12500000-5000000</f>
        <v>7500000</v>
      </c>
      <c r="Y4" s="42">
        <f aca="true" t="shared" si="0" ref="Y4:Y11">V4+W4+X4</f>
        <v>12500000</v>
      </c>
      <c r="Z4" s="42"/>
      <c r="AA4" s="40"/>
      <c r="AB4" s="40" t="s">
        <v>105</v>
      </c>
      <c r="AC4" s="40"/>
      <c r="AD4" s="40" t="s">
        <v>112</v>
      </c>
    </row>
    <row r="5" spans="1:30" ht="115.5">
      <c r="A5" s="40" t="s">
        <v>221</v>
      </c>
      <c r="B5" s="40" t="s">
        <v>90</v>
      </c>
      <c r="C5" s="41">
        <v>2019</v>
      </c>
      <c r="D5" s="41">
        <v>2019</v>
      </c>
      <c r="E5" s="40" t="s">
        <v>113</v>
      </c>
      <c r="F5" s="40"/>
      <c r="G5" s="40" t="s">
        <v>123</v>
      </c>
      <c r="H5" s="42">
        <v>2730000</v>
      </c>
      <c r="I5" s="40" t="s">
        <v>106</v>
      </c>
      <c r="J5" s="40"/>
      <c r="K5" s="40" t="s">
        <v>107</v>
      </c>
      <c r="L5" s="40" t="s">
        <v>196</v>
      </c>
      <c r="M5" s="40" t="s">
        <v>197</v>
      </c>
      <c r="N5" s="40"/>
      <c r="O5" s="40" t="s">
        <v>111</v>
      </c>
      <c r="P5" s="40" t="s">
        <v>191</v>
      </c>
      <c r="Q5" s="40" t="s">
        <v>192</v>
      </c>
      <c r="R5" s="40" t="s">
        <v>193</v>
      </c>
      <c r="S5" s="43"/>
      <c r="T5" s="40"/>
      <c r="U5" s="41">
        <v>36</v>
      </c>
      <c r="V5" s="42">
        <f>2730000/3</f>
        <v>910000</v>
      </c>
      <c r="W5" s="42">
        <v>910000</v>
      </c>
      <c r="X5" s="42">
        <v>910000</v>
      </c>
      <c r="Y5" s="42">
        <v>2730000</v>
      </c>
      <c r="Z5" s="42"/>
      <c r="AA5" s="40"/>
      <c r="AB5" s="40" t="s">
        <v>123</v>
      </c>
      <c r="AC5" s="40"/>
      <c r="AD5" s="40" t="s">
        <v>120</v>
      </c>
    </row>
    <row r="6" spans="1:30" ht="51.75">
      <c r="A6" s="40" t="s">
        <v>114</v>
      </c>
      <c r="B6" s="40" t="s">
        <v>90</v>
      </c>
      <c r="C6" s="41">
        <v>2016</v>
      </c>
      <c r="D6" s="41">
        <v>2019</v>
      </c>
      <c r="E6" s="40" t="s">
        <v>115</v>
      </c>
      <c r="F6" s="40"/>
      <c r="G6" s="40" t="s">
        <v>105</v>
      </c>
      <c r="H6" s="42">
        <v>15000000</v>
      </c>
      <c r="I6" s="40" t="s">
        <v>106</v>
      </c>
      <c r="J6" s="40"/>
      <c r="K6" s="40" t="s">
        <v>116</v>
      </c>
      <c r="L6" s="40" t="s">
        <v>117</v>
      </c>
      <c r="M6" s="40" t="s">
        <v>118</v>
      </c>
      <c r="N6" s="40"/>
      <c r="O6" s="40" t="s">
        <v>111</v>
      </c>
      <c r="P6" s="40" t="s">
        <v>110</v>
      </c>
      <c r="Q6" s="40" t="s">
        <v>110</v>
      </c>
      <c r="R6" s="40" t="s">
        <v>110</v>
      </c>
      <c r="S6" s="43"/>
      <c r="T6" s="40"/>
      <c r="U6" s="41">
        <v>60</v>
      </c>
      <c r="V6" s="42">
        <v>3000000</v>
      </c>
      <c r="W6" s="42">
        <v>3000000</v>
      </c>
      <c r="X6" s="42">
        <v>9000000</v>
      </c>
      <c r="Y6" s="42">
        <f t="shared" si="0"/>
        <v>15000000</v>
      </c>
      <c r="Z6" s="42"/>
      <c r="AA6" s="40"/>
      <c r="AB6" s="40" t="s">
        <v>105</v>
      </c>
      <c r="AC6" s="40"/>
      <c r="AD6" s="40" t="s">
        <v>120</v>
      </c>
    </row>
    <row r="7" spans="1:30" ht="51.75">
      <c r="A7" s="40" t="s">
        <v>222</v>
      </c>
      <c r="B7" s="40" t="s">
        <v>90</v>
      </c>
      <c r="C7" s="41">
        <v>2019</v>
      </c>
      <c r="D7" s="41">
        <v>2019</v>
      </c>
      <c r="E7" s="40" t="s">
        <v>220</v>
      </c>
      <c r="F7" s="40"/>
      <c r="G7" s="40" t="s">
        <v>105</v>
      </c>
      <c r="H7" s="42">
        <v>1281000</v>
      </c>
      <c r="I7" s="40" t="s">
        <v>106</v>
      </c>
      <c r="J7" s="40"/>
      <c r="K7" s="40" t="s">
        <v>209</v>
      </c>
      <c r="L7" s="40" t="s">
        <v>210</v>
      </c>
      <c r="M7" s="40" t="s">
        <v>211</v>
      </c>
      <c r="N7" s="40" t="s">
        <v>110</v>
      </c>
      <c r="O7" s="40" t="s">
        <v>111</v>
      </c>
      <c r="P7" s="40" t="s">
        <v>174</v>
      </c>
      <c r="Q7" s="40" t="s">
        <v>175</v>
      </c>
      <c r="R7" s="40" t="s">
        <v>176</v>
      </c>
      <c r="S7" s="43"/>
      <c r="T7" s="40"/>
      <c r="U7" s="41">
        <v>12</v>
      </c>
      <c r="V7" s="42">
        <v>1281000</v>
      </c>
      <c r="W7" s="42"/>
      <c r="X7" s="42"/>
      <c r="Y7" s="42">
        <v>1281000</v>
      </c>
      <c r="Z7" s="42"/>
      <c r="AA7" s="40"/>
      <c r="AB7" s="40" t="s">
        <v>105</v>
      </c>
      <c r="AC7" s="40"/>
      <c r="AD7" s="40" t="s">
        <v>212</v>
      </c>
    </row>
    <row r="8" spans="1:30" ht="26.25">
      <c r="A8" s="40" t="s">
        <v>223</v>
      </c>
      <c r="B8" s="40" t="s">
        <v>90</v>
      </c>
      <c r="C8" s="41">
        <v>2019</v>
      </c>
      <c r="D8" s="41">
        <v>2019</v>
      </c>
      <c r="E8" s="44" t="s">
        <v>124</v>
      </c>
      <c r="F8" s="40"/>
      <c r="G8" s="40" t="s">
        <v>123</v>
      </c>
      <c r="H8" s="42">
        <f>90000*18</f>
        <v>1620000</v>
      </c>
      <c r="I8" s="40" t="s">
        <v>106</v>
      </c>
      <c r="J8" s="40"/>
      <c r="K8" s="40" t="s">
        <v>209</v>
      </c>
      <c r="L8" s="20" t="s">
        <v>162</v>
      </c>
      <c r="M8" s="20" t="s">
        <v>219</v>
      </c>
      <c r="O8" s="20" t="s">
        <v>111</v>
      </c>
      <c r="P8" s="40" t="s">
        <v>191</v>
      </c>
      <c r="Q8" s="40" t="s">
        <v>192</v>
      </c>
      <c r="R8" s="40" t="s">
        <v>193</v>
      </c>
      <c r="U8" s="21">
        <v>12</v>
      </c>
      <c r="V8" s="22">
        <v>1620000</v>
      </c>
      <c r="Y8" s="22">
        <v>1620000</v>
      </c>
      <c r="AB8" s="20" t="s">
        <v>105</v>
      </c>
      <c r="AD8" s="20" t="s">
        <v>119</v>
      </c>
    </row>
    <row r="9" spans="1:30" ht="51.75">
      <c r="A9" s="40" t="s">
        <v>126</v>
      </c>
      <c r="B9" s="40" t="s">
        <v>90</v>
      </c>
      <c r="C9" s="41">
        <v>2015</v>
      </c>
      <c r="D9" s="41">
        <v>2019</v>
      </c>
      <c r="E9" s="40" t="s">
        <v>127</v>
      </c>
      <c r="F9" s="40"/>
      <c r="G9" s="40" t="s">
        <v>105</v>
      </c>
      <c r="H9" s="42">
        <f>1298670*3</f>
        <v>3896010</v>
      </c>
      <c r="I9" s="40" t="s">
        <v>106</v>
      </c>
      <c r="J9" s="40"/>
      <c r="K9" s="40" t="s">
        <v>128</v>
      </c>
      <c r="L9" s="40" t="s">
        <v>129</v>
      </c>
      <c r="M9" s="40" t="s">
        <v>130</v>
      </c>
      <c r="N9" s="40"/>
      <c r="O9" s="40" t="s">
        <v>111</v>
      </c>
      <c r="P9" s="40" t="s">
        <v>110</v>
      </c>
      <c r="Q9" s="40"/>
      <c r="R9" s="40"/>
      <c r="S9" s="43"/>
      <c r="T9" s="40"/>
      <c r="U9" s="41">
        <v>36</v>
      </c>
      <c r="V9" s="42">
        <v>1298670</v>
      </c>
      <c r="W9" s="42">
        <v>1298670</v>
      </c>
      <c r="X9" s="42">
        <v>1298670</v>
      </c>
      <c r="Y9" s="42">
        <f t="shared" si="0"/>
        <v>3896010</v>
      </c>
      <c r="Z9" s="42"/>
      <c r="AA9" s="40"/>
      <c r="AB9" s="40" t="s">
        <v>105</v>
      </c>
      <c r="AC9" s="40"/>
      <c r="AD9" s="40" t="s">
        <v>119</v>
      </c>
    </row>
    <row r="10" spans="1:30" ht="102.75">
      <c r="A10" s="40" t="s">
        <v>131</v>
      </c>
      <c r="B10" s="40" t="s">
        <v>90</v>
      </c>
      <c r="C10" s="41">
        <v>2016</v>
      </c>
      <c r="D10" s="41">
        <v>2019</v>
      </c>
      <c r="E10" s="44" t="s">
        <v>132</v>
      </c>
      <c r="F10" s="40"/>
      <c r="G10" s="40" t="s">
        <v>123</v>
      </c>
      <c r="H10" s="42">
        <v>1100000</v>
      </c>
      <c r="I10" s="40" t="s">
        <v>106</v>
      </c>
      <c r="J10" s="40"/>
      <c r="K10" s="40" t="s">
        <v>107</v>
      </c>
      <c r="L10" s="40" t="s">
        <v>194</v>
      </c>
      <c r="M10" s="40" t="s">
        <v>195</v>
      </c>
      <c r="N10" s="40"/>
      <c r="O10" s="40" t="s">
        <v>111</v>
      </c>
      <c r="P10" s="40" t="s">
        <v>191</v>
      </c>
      <c r="Q10" s="40" t="s">
        <v>192</v>
      </c>
      <c r="R10" s="40" t="s">
        <v>193</v>
      </c>
      <c r="S10" s="43"/>
      <c r="T10" s="40"/>
      <c r="U10" s="41">
        <v>60</v>
      </c>
      <c r="V10" s="42">
        <v>220000</v>
      </c>
      <c r="W10" s="42">
        <v>220000</v>
      </c>
      <c r="X10" s="42">
        <v>660000</v>
      </c>
      <c r="Y10" s="42">
        <f>+V10+W10+X10</f>
        <v>1100000</v>
      </c>
      <c r="Z10" s="42"/>
      <c r="AA10" s="40"/>
      <c r="AB10" s="40" t="s">
        <v>123</v>
      </c>
      <c r="AC10" s="40"/>
      <c r="AD10" s="40" t="s">
        <v>120</v>
      </c>
    </row>
    <row r="11" spans="1:30" ht="26.25">
      <c r="A11" s="40" t="s">
        <v>133</v>
      </c>
      <c r="B11" s="40" t="s">
        <v>90</v>
      </c>
      <c r="C11" s="41">
        <v>2016</v>
      </c>
      <c r="D11" s="41">
        <v>2019</v>
      </c>
      <c r="E11" s="40" t="s">
        <v>134</v>
      </c>
      <c r="F11" s="40"/>
      <c r="G11" s="40" t="s">
        <v>105</v>
      </c>
      <c r="H11" s="42">
        <f>1250397.65*5</f>
        <v>6251988.25</v>
      </c>
      <c r="I11" s="40" t="s">
        <v>106</v>
      </c>
      <c r="J11" s="40"/>
      <c r="K11" s="40" t="s">
        <v>128</v>
      </c>
      <c r="L11" s="40" t="s">
        <v>135</v>
      </c>
      <c r="M11" s="40" t="s">
        <v>136</v>
      </c>
      <c r="N11" s="40"/>
      <c r="O11" s="40" t="s">
        <v>111</v>
      </c>
      <c r="P11" s="40" t="s">
        <v>110</v>
      </c>
      <c r="Q11" s="40"/>
      <c r="R11" s="40"/>
      <c r="S11" s="43"/>
      <c r="T11" s="40"/>
      <c r="U11" s="41">
        <v>60</v>
      </c>
      <c r="V11" s="42">
        <v>1250397.65</v>
      </c>
      <c r="W11" s="42">
        <v>1250397.65</v>
      </c>
      <c r="X11" s="42">
        <f>(1250397.65*3)</f>
        <v>3751192.9499999997</v>
      </c>
      <c r="Y11" s="42">
        <f t="shared" si="0"/>
        <v>6251988.25</v>
      </c>
      <c r="AB11" s="40" t="s">
        <v>105</v>
      </c>
      <c r="AC11" s="40"/>
      <c r="AD11" s="40" t="s">
        <v>186</v>
      </c>
    </row>
    <row r="12" spans="1:30" ht="39">
      <c r="A12" s="40" t="s">
        <v>224</v>
      </c>
      <c r="B12" s="40" t="s">
        <v>90</v>
      </c>
      <c r="C12" s="41">
        <v>2016</v>
      </c>
      <c r="D12" s="41">
        <v>2019</v>
      </c>
      <c r="E12" s="40" t="s">
        <v>137</v>
      </c>
      <c r="F12" s="40"/>
      <c r="G12" s="40" t="s">
        <v>105</v>
      </c>
      <c r="H12" s="42">
        <f>1105610*3</f>
        <v>3316830</v>
      </c>
      <c r="I12" s="40" t="s">
        <v>106</v>
      </c>
      <c r="J12" s="40"/>
      <c r="K12" s="40" t="s">
        <v>128</v>
      </c>
      <c r="L12" s="40" t="s">
        <v>135</v>
      </c>
      <c r="M12" s="40" t="s">
        <v>140</v>
      </c>
      <c r="N12" s="40"/>
      <c r="O12" s="40" t="s">
        <v>111</v>
      </c>
      <c r="P12" s="40" t="s">
        <v>110</v>
      </c>
      <c r="Q12" s="40"/>
      <c r="R12" s="40"/>
      <c r="S12" s="43"/>
      <c r="T12" s="40"/>
      <c r="U12" s="41">
        <v>36</v>
      </c>
      <c r="V12" s="42">
        <v>1105610</v>
      </c>
      <c r="W12" s="42">
        <v>1105610</v>
      </c>
      <c r="X12" s="42">
        <v>1105610</v>
      </c>
      <c r="Y12" s="42">
        <f aca="true" t="shared" si="1" ref="Y12:Y17">V12+W12+X12</f>
        <v>3316830</v>
      </c>
      <c r="AB12" s="40" t="s">
        <v>105</v>
      </c>
      <c r="AC12" s="40"/>
      <c r="AD12" s="40" t="s">
        <v>187</v>
      </c>
    </row>
    <row r="13" spans="1:30" ht="64.5">
      <c r="A13" s="40" t="s">
        <v>138</v>
      </c>
      <c r="B13" s="40" t="s">
        <v>90</v>
      </c>
      <c r="C13" s="41">
        <v>2016</v>
      </c>
      <c r="D13" s="41">
        <v>2019</v>
      </c>
      <c r="E13" s="40" t="s">
        <v>139</v>
      </c>
      <c r="F13" s="40"/>
      <c r="G13" s="40" t="s">
        <v>105</v>
      </c>
      <c r="H13" s="42">
        <v>5600000</v>
      </c>
      <c r="I13" s="40" t="s">
        <v>106</v>
      </c>
      <c r="J13" s="40"/>
      <c r="K13" s="40" t="s">
        <v>143</v>
      </c>
      <c r="L13" s="40" t="s">
        <v>117</v>
      </c>
      <c r="M13" s="40" t="s">
        <v>144</v>
      </c>
      <c r="N13" s="40"/>
      <c r="O13" s="40" t="s">
        <v>111</v>
      </c>
      <c r="P13" s="40" t="s">
        <v>110</v>
      </c>
      <c r="Q13" s="40"/>
      <c r="R13" s="40"/>
      <c r="S13" s="43"/>
      <c r="T13" s="40"/>
      <c r="U13" s="41">
        <v>48</v>
      </c>
      <c r="V13" s="42">
        <v>1400000</v>
      </c>
      <c r="W13" s="42">
        <v>1400000</v>
      </c>
      <c r="X13" s="42">
        <v>2800000</v>
      </c>
      <c r="Y13" s="42">
        <f t="shared" si="1"/>
        <v>5600000</v>
      </c>
      <c r="AB13" s="40" t="s">
        <v>105</v>
      </c>
      <c r="AC13" s="40"/>
      <c r="AD13" s="40" t="s">
        <v>119</v>
      </c>
    </row>
    <row r="14" spans="1:30" ht="154.5">
      <c r="A14" s="40" t="s">
        <v>141</v>
      </c>
      <c r="B14" s="40" t="s">
        <v>90</v>
      </c>
      <c r="C14" s="21">
        <v>2016</v>
      </c>
      <c r="D14" s="41">
        <v>2019</v>
      </c>
      <c r="E14" s="40" t="s">
        <v>142</v>
      </c>
      <c r="F14" s="40"/>
      <c r="G14" s="40" t="s">
        <v>123</v>
      </c>
      <c r="H14" s="42">
        <v>3500000</v>
      </c>
      <c r="I14" s="40" t="s">
        <v>106</v>
      </c>
      <c r="J14" s="40"/>
      <c r="K14" s="40" t="s">
        <v>128</v>
      </c>
      <c r="L14" s="40" t="s">
        <v>167</v>
      </c>
      <c r="M14" s="40" t="s">
        <v>190</v>
      </c>
      <c r="N14" s="40"/>
      <c r="O14" s="40" t="s">
        <v>111</v>
      </c>
      <c r="P14" s="45" t="s">
        <v>208</v>
      </c>
      <c r="Q14" s="40" t="s">
        <v>192</v>
      </c>
      <c r="R14" s="40" t="s">
        <v>193</v>
      </c>
      <c r="S14" s="43"/>
      <c r="T14" s="40"/>
      <c r="U14" s="41">
        <v>24</v>
      </c>
      <c r="V14" s="42">
        <v>1459000</v>
      </c>
      <c r="W14" s="42">
        <v>2041000</v>
      </c>
      <c r="X14" s="42"/>
      <c r="Y14" s="42">
        <v>3500000</v>
      </c>
      <c r="Z14" s="42"/>
      <c r="AA14" s="40"/>
      <c r="AB14" s="40" t="s">
        <v>105</v>
      </c>
      <c r="AC14" s="40"/>
      <c r="AD14" s="40" t="s">
        <v>120</v>
      </c>
    </row>
    <row r="15" spans="1:30" ht="26.25">
      <c r="A15" s="40" t="s">
        <v>145</v>
      </c>
      <c r="B15" s="40" t="s">
        <v>90</v>
      </c>
      <c r="C15" s="41">
        <v>2016</v>
      </c>
      <c r="D15" s="41">
        <v>2019</v>
      </c>
      <c r="E15" s="40" t="s">
        <v>146</v>
      </c>
      <c r="F15" s="40"/>
      <c r="G15" s="40" t="s">
        <v>105</v>
      </c>
      <c r="H15" s="42">
        <f>1950000*3</f>
        <v>5850000</v>
      </c>
      <c r="I15" s="40" t="s">
        <v>106</v>
      </c>
      <c r="J15" s="40"/>
      <c r="K15" s="40" t="s">
        <v>107</v>
      </c>
      <c r="L15" s="40" t="s">
        <v>149</v>
      </c>
      <c r="M15" s="40" t="s">
        <v>150</v>
      </c>
      <c r="N15" s="40"/>
      <c r="O15" s="40" t="s">
        <v>111</v>
      </c>
      <c r="P15" s="40" t="s">
        <v>110</v>
      </c>
      <c r="Q15" s="40"/>
      <c r="R15" s="40"/>
      <c r="S15" s="43"/>
      <c r="T15" s="40"/>
      <c r="U15" s="41">
        <v>36</v>
      </c>
      <c r="V15" s="42">
        <v>1950000</v>
      </c>
      <c r="W15" s="42">
        <v>1950000</v>
      </c>
      <c r="X15" s="42">
        <v>1950000</v>
      </c>
      <c r="Y15" s="42">
        <f t="shared" si="1"/>
        <v>5850000</v>
      </c>
      <c r="AB15" s="40" t="s">
        <v>105</v>
      </c>
      <c r="AC15" s="40"/>
      <c r="AD15" s="40" t="s">
        <v>112</v>
      </c>
    </row>
    <row r="16" spans="1:30" ht="64.5">
      <c r="A16" s="40" t="s">
        <v>147</v>
      </c>
      <c r="B16" s="40" t="s">
        <v>90</v>
      </c>
      <c r="C16" s="41">
        <v>2016</v>
      </c>
      <c r="D16" s="41">
        <v>2019</v>
      </c>
      <c r="E16" s="40" t="s">
        <v>148</v>
      </c>
      <c r="F16" s="40"/>
      <c r="G16" s="40" t="s">
        <v>105</v>
      </c>
      <c r="H16" s="42">
        <f>2129878*5</f>
        <v>10649390</v>
      </c>
      <c r="I16" s="40" t="s">
        <v>106</v>
      </c>
      <c r="J16" s="40"/>
      <c r="K16" s="40" t="s">
        <v>116</v>
      </c>
      <c r="L16" s="40" t="s">
        <v>153</v>
      </c>
      <c r="M16" s="40" t="s">
        <v>154</v>
      </c>
      <c r="N16" s="40"/>
      <c r="O16" s="40" t="s">
        <v>111</v>
      </c>
      <c r="P16" s="40" t="s">
        <v>110</v>
      </c>
      <c r="Q16" s="40" t="s">
        <v>110</v>
      </c>
      <c r="R16" s="40" t="s">
        <v>110</v>
      </c>
      <c r="S16" s="43"/>
      <c r="T16" s="40"/>
      <c r="U16" s="41">
        <v>60</v>
      </c>
      <c r="V16" s="42">
        <v>2129878</v>
      </c>
      <c r="W16" s="42">
        <v>2129878</v>
      </c>
      <c r="X16" s="42">
        <f>(2129878*3)</f>
        <v>6389634</v>
      </c>
      <c r="Y16" s="42">
        <f t="shared" si="1"/>
        <v>10649390</v>
      </c>
      <c r="AB16" s="40" t="s">
        <v>105</v>
      </c>
      <c r="AC16" s="40"/>
      <c r="AD16" s="40" t="s">
        <v>119</v>
      </c>
    </row>
    <row r="17" spans="1:30" ht="39">
      <c r="A17" s="40" t="s">
        <v>151</v>
      </c>
      <c r="B17" s="40" t="s">
        <v>90</v>
      </c>
      <c r="C17" s="41">
        <v>2016</v>
      </c>
      <c r="D17" s="41">
        <v>2019</v>
      </c>
      <c r="E17" s="40" t="s">
        <v>152</v>
      </c>
      <c r="F17" s="40"/>
      <c r="G17" s="40" t="s">
        <v>123</v>
      </c>
      <c r="H17" s="42">
        <f>2700000*5</f>
        <v>13500000</v>
      </c>
      <c r="I17" s="40" t="s">
        <v>106</v>
      </c>
      <c r="J17" s="40"/>
      <c r="K17" s="40" t="s">
        <v>107</v>
      </c>
      <c r="L17" s="40" t="s">
        <v>157</v>
      </c>
      <c r="M17" s="40" t="s">
        <v>158</v>
      </c>
      <c r="N17" s="40"/>
      <c r="O17" s="40" t="s">
        <v>111</v>
      </c>
      <c r="P17" s="40" t="s">
        <v>101</v>
      </c>
      <c r="Q17" s="40" t="s">
        <v>121</v>
      </c>
      <c r="R17" s="40" t="s">
        <v>122</v>
      </c>
      <c r="S17" s="43"/>
      <c r="T17" s="40"/>
      <c r="U17" s="41">
        <v>60</v>
      </c>
      <c r="V17" s="42">
        <v>2700000</v>
      </c>
      <c r="W17" s="42">
        <v>2700000</v>
      </c>
      <c r="X17" s="42">
        <f>2700000*3</f>
        <v>8100000</v>
      </c>
      <c r="Y17" s="42">
        <f t="shared" si="1"/>
        <v>13500000</v>
      </c>
      <c r="AB17" s="40" t="s">
        <v>105</v>
      </c>
      <c r="AC17" s="40"/>
      <c r="AD17" s="40" t="s">
        <v>120</v>
      </c>
    </row>
    <row r="18" spans="1:30" ht="77.25">
      <c r="A18" s="40" t="s">
        <v>155</v>
      </c>
      <c r="B18" s="40" t="s">
        <v>90</v>
      </c>
      <c r="C18" s="41">
        <v>2016</v>
      </c>
      <c r="D18" s="41">
        <v>2019</v>
      </c>
      <c r="E18" s="40" t="s">
        <v>156</v>
      </c>
      <c r="F18" s="40"/>
      <c r="G18" s="40" t="s">
        <v>123</v>
      </c>
      <c r="H18" s="42">
        <v>1250000</v>
      </c>
      <c r="I18" s="40" t="s">
        <v>106</v>
      </c>
      <c r="J18" s="40"/>
      <c r="K18" s="40" t="s">
        <v>107</v>
      </c>
      <c r="L18" s="40" t="s">
        <v>196</v>
      </c>
      <c r="M18" s="40" t="s">
        <v>198</v>
      </c>
      <c r="N18" s="40"/>
      <c r="O18" s="40" t="s">
        <v>111</v>
      </c>
      <c r="P18" s="40" t="s">
        <v>191</v>
      </c>
      <c r="Q18" s="40" t="s">
        <v>192</v>
      </c>
      <c r="R18" s="40" t="s">
        <v>193</v>
      </c>
      <c r="S18" s="43"/>
      <c r="T18" s="40"/>
      <c r="U18" s="41">
        <v>60</v>
      </c>
      <c r="V18" s="42">
        <v>250000</v>
      </c>
      <c r="W18" s="42">
        <v>250000</v>
      </c>
      <c r="X18" s="42">
        <v>750000</v>
      </c>
      <c r="Y18" s="42">
        <v>1250000</v>
      </c>
      <c r="Z18" s="42"/>
      <c r="AA18" s="40"/>
      <c r="AB18" s="40" t="s">
        <v>123</v>
      </c>
      <c r="AC18" s="40"/>
      <c r="AD18" s="40" t="s">
        <v>120</v>
      </c>
    </row>
    <row r="19" spans="1:30" ht="179.25">
      <c r="A19" s="40" t="s">
        <v>159</v>
      </c>
      <c r="B19" s="40" t="s">
        <v>90</v>
      </c>
      <c r="C19" s="41">
        <v>2016</v>
      </c>
      <c r="D19" s="41">
        <v>2019</v>
      </c>
      <c r="E19" s="40" t="s">
        <v>160</v>
      </c>
      <c r="F19" s="40"/>
      <c r="G19" s="40" t="s">
        <v>123</v>
      </c>
      <c r="H19" s="42">
        <v>1220000</v>
      </c>
      <c r="I19" s="40" t="s">
        <v>106</v>
      </c>
      <c r="J19" s="40"/>
      <c r="K19" s="40" t="s">
        <v>107</v>
      </c>
      <c r="L19" s="40" t="s">
        <v>196</v>
      </c>
      <c r="M19" s="40" t="s">
        <v>199</v>
      </c>
      <c r="N19" s="40"/>
      <c r="O19" s="40" t="s">
        <v>111</v>
      </c>
      <c r="P19" s="40" t="s">
        <v>191</v>
      </c>
      <c r="Q19" s="40" t="s">
        <v>192</v>
      </c>
      <c r="R19" s="40" t="s">
        <v>193</v>
      </c>
      <c r="S19" s="43"/>
      <c r="T19" s="40"/>
      <c r="U19" s="41">
        <v>60</v>
      </c>
      <c r="V19" s="42">
        <v>244000</v>
      </c>
      <c r="W19" s="42">
        <v>244000</v>
      </c>
      <c r="X19" s="42">
        <v>732000</v>
      </c>
      <c r="Y19" s="42">
        <v>1220000</v>
      </c>
      <c r="Z19" s="42"/>
      <c r="AA19" s="40"/>
      <c r="AB19" s="40" t="s">
        <v>123</v>
      </c>
      <c r="AC19" s="40"/>
      <c r="AD19" s="40" t="s">
        <v>120</v>
      </c>
    </row>
    <row r="20" spans="1:30" ht="26.25">
      <c r="A20" s="40" t="s">
        <v>225</v>
      </c>
      <c r="B20" s="40" t="s">
        <v>90</v>
      </c>
      <c r="C20" s="41">
        <v>2017</v>
      </c>
      <c r="D20" s="41">
        <v>2018</v>
      </c>
      <c r="E20" s="40" t="s">
        <v>161</v>
      </c>
      <c r="F20" s="40"/>
      <c r="G20" s="40" t="s">
        <v>123</v>
      </c>
      <c r="H20" s="42">
        <v>4222287.88</v>
      </c>
      <c r="I20" s="40" t="s">
        <v>106</v>
      </c>
      <c r="J20" s="40"/>
      <c r="K20" s="40" t="s">
        <v>209</v>
      </c>
      <c r="L20" s="40" t="s">
        <v>213</v>
      </c>
      <c r="M20" s="40" t="s">
        <v>214</v>
      </c>
      <c r="N20" s="40" t="s">
        <v>218</v>
      </c>
      <c r="O20" s="40" t="s">
        <v>111</v>
      </c>
      <c r="P20" s="40" t="s">
        <v>174</v>
      </c>
      <c r="Q20" s="40" t="s">
        <v>175</v>
      </c>
      <c r="R20" s="40" t="s">
        <v>176</v>
      </c>
      <c r="S20" s="43"/>
      <c r="T20" s="40"/>
      <c r="U20" s="41">
        <v>60</v>
      </c>
      <c r="V20" s="42">
        <v>511684</v>
      </c>
      <c r="W20" s="42">
        <v>812331</v>
      </c>
      <c r="X20" s="42">
        <v>2898272.88</v>
      </c>
      <c r="Y20" s="42">
        <v>4222287.88</v>
      </c>
      <c r="Z20" s="42"/>
      <c r="AA20" s="40"/>
      <c r="AB20" s="40" t="s">
        <v>105</v>
      </c>
      <c r="AC20" s="40"/>
      <c r="AD20" s="40" t="s">
        <v>212</v>
      </c>
    </row>
    <row r="21" spans="1:30" ht="64.5">
      <c r="A21" s="40" t="s">
        <v>226</v>
      </c>
      <c r="B21" s="40" t="s">
        <v>90</v>
      </c>
      <c r="C21" s="41">
        <v>2018</v>
      </c>
      <c r="D21" s="41">
        <v>2019</v>
      </c>
      <c r="E21" s="40" t="s">
        <v>207</v>
      </c>
      <c r="F21" s="40"/>
      <c r="G21" s="40" t="s">
        <v>123</v>
      </c>
      <c r="H21" s="42">
        <f>1694000*5</f>
        <v>8470000</v>
      </c>
      <c r="I21" s="40" t="s">
        <v>106</v>
      </c>
      <c r="J21" s="40"/>
      <c r="K21" s="40" t="s">
        <v>107</v>
      </c>
      <c r="L21" s="40" t="s">
        <v>183</v>
      </c>
      <c r="M21" s="40" t="s">
        <v>184</v>
      </c>
      <c r="N21" s="40"/>
      <c r="O21" s="40" t="s">
        <v>111</v>
      </c>
      <c r="P21" s="40" t="s">
        <v>217</v>
      </c>
      <c r="Q21" s="40" t="s">
        <v>215</v>
      </c>
      <c r="R21" s="40" t="s">
        <v>216</v>
      </c>
      <c r="S21" s="43"/>
      <c r="T21" s="40"/>
      <c r="U21" s="41">
        <v>60</v>
      </c>
      <c r="V21" s="42">
        <v>1694000</v>
      </c>
      <c r="W21" s="42">
        <f>V21</f>
        <v>1694000</v>
      </c>
      <c r="X21" s="42">
        <f>Y21-(V21*2)</f>
        <v>5082000</v>
      </c>
      <c r="Y21" s="42">
        <f>V21*5</f>
        <v>8470000</v>
      </c>
      <c r="AB21" s="40" t="s">
        <v>123</v>
      </c>
      <c r="AC21" s="40"/>
      <c r="AD21" s="40" t="s">
        <v>120</v>
      </c>
    </row>
    <row r="22" spans="1:30" ht="217.5">
      <c r="A22" s="40" t="s">
        <v>163</v>
      </c>
      <c r="B22" s="40" t="s">
        <v>90</v>
      </c>
      <c r="C22" s="41">
        <v>2016</v>
      </c>
      <c r="D22" s="41">
        <v>2017</v>
      </c>
      <c r="E22" s="20" t="s">
        <v>164</v>
      </c>
      <c r="G22" s="40" t="s">
        <v>123</v>
      </c>
      <c r="H22" s="42">
        <v>2000000</v>
      </c>
      <c r="I22" s="40" t="s">
        <v>106</v>
      </c>
      <c r="J22" s="40"/>
      <c r="K22" s="40" t="s">
        <v>107</v>
      </c>
      <c r="L22" s="40" t="s">
        <v>196</v>
      </c>
      <c r="M22" s="40" t="s">
        <v>200</v>
      </c>
      <c r="N22" s="40"/>
      <c r="O22" s="40" t="s">
        <v>111</v>
      </c>
      <c r="P22" s="40" t="s">
        <v>191</v>
      </c>
      <c r="Q22" s="40" t="s">
        <v>192</v>
      </c>
      <c r="R22" s="40" t="s">
        <v>193</v>
      </c>
      <c r="S22" s="43"/>
      <c r="T22" s="40"/>
      <c r="U22" s="41">
        <v>60</v>
      </c>
      <c r="V22" s="42">
        <v>400000</v>
      </c>
      <c r="W22" s="42">
        <v>400000</v>
      </c>
      <c r="X22" s="42">
        <f>400000*3</f>
        <v>1200000</v>
      </c>
      <c r="Y22" s="42">
        <f>V22+W22+X22</f>
        <v>2000000</v>
      </c>
      <c r="Z22" s="42"/>
      <c r="AA22" s="40"/>
      <c r="AB22" s="40" t="s">
        <v>123</v>
      </c>
      <c r="AC22" s="40"/>
      <c r="AD22" s="40" t="s">
        <v>120</v>
      </c>
    </row>
    <row r="23" spans="1:30" ht="51.75">
      <c r="A23" s="40" t="s">
        <v>165</v>
      </c>
      <c r="B23" s="40" t="s">
        <v>90</v>
      </c>
      <c r="C23" s="41">
        <v>2016</v>
      </c>
      <c r="D23" s="41">
        <v>2019</v>
      </c>
      <c r="E23" s="40" t="s">
        <v>166</v>
      </c>
      <c r="F23" s="40"/>
      <c r="G23" s="40" t="s">
        <v>105</v>
      </c>
      <c r="H23" s="42">
        <f>1535500*2</f>
        <v>3071000</v>
      </c>
      <c r="I23" s="40" t="s">
        <v>106</v>
      </c>
      <c r="J23" s="40"/>
      <c r="K23" s="40" t="s">
        <v>128</v>
      </c>
      <c r="L23" s="40" t="s">
        <v>170</v>
      </c>
      <c r="M23" s="40" t="s">
        <v>171</v>
      </c>
      <c r="N23" s="40"/>
      <c r="O23" s="40" t="s">
        <v>125</v>
      </c>
      <c r="P23" s="40" t="s">
        <v>101</v>
      </c>
      <c r="Q23" s="40" t="s">
        <v>121</v>
      </c>
      <c r="R23" s="40" t="s">
        <v>122</v>
      </c>
      <c r="S23" s="43"/>
      <c r="T23" s="40"/>
      <c r="U23" s="41">
        <v>24</v>
      </c>
      <c r="V23" s="42">
        <v>1535500</v>
      </c>
      <c r="W23" s="42">
        <v>1535500</v>
      </c>
      <c r="X23" s="42"/>
      <c r="Y23" s="42">
        <f>V23+W23</f>
        <v>3071000</v>
      </c>
      <c r="AB23" s="40" t="s">
        <v>105</v>
      </c>
      <c r="AC23" s="40"/>
      <c r="AD23" s="40" t="s">
        <v>188</v>
      </c>
    </row>
    <row r="24" spans="1:30" ht="77.25">
      <c r="A24" s="40" t="s">
        <v>168</v>
      </c>
      <c r="B24" s="40" t="s">
        <v>90</v>
      </c>
      <c r="C24" s="41">
        <v>2016</v>
      </c>
      <c r="D24" s="41">
        <v>2019</v>
      </c>
      <c r="E24" s="40" t="s">
        <v>169</v>
      </c>
      <c r="F24" s="40"/>
      <c r="G24" s="40" t="s">
        <v>123</v>
      </c>
      <c r="H24" s="42">
        <v>3725000</v>
      </c>
      <c r="I24" s="40" t="s">
        <v>106</v>
      </c>
      <c r="J24" s="40"/>
      <c r="K24" s="40" t="s">
        <v>128</v>
      </c>
      <c r="L24" s="40" t="s">
        <v>173</v>
      </c>
      <c r="M24" s="40" t="s">
        <v>179</v>
      </c>
      <c r="N24" s="40"/>
      <c r="O24" s="40" t="s">
        <v>111</v>
      </c>
      <c r="P24" s="40" t="s">
        <v>174</v>
      </c>
      <c r="Q24" s="40" t="s">
        <v>175</v>
      </c>
      <c r="R24" s="40" t="s">
        <v>176</v>
      </c>
      <c r="S24" s="43"/>
      <c r="T24" s="40"/>
      <c r="U24" s="41">
        <v>36</v>
      </c>
      <c r="V24" s="42">
        <f>3725000/3</f>
        <v>1241666.6666666667</v>
      </c>
      <c r="W24" s="42">
        <f>V24</f>
        <v>1241666.6666666667</v>
      </c>
      <c r="X24" s="42">
        <f>V24</f>
        <v>1241666.6666666667</v>
      </c>
      <c r="Y24" s="42">
        <f>V24+W24+X24</f>
        <v>3725000</v>
      </c>
      <c r="Z24" s="42"/>
      <c r="AA24" s="40"/>
      <c r="AB24" s="40" t="s">
        <v>123</v>
      </c>
      <c r="AC24" s="40"/>
      <c r="AD24" s="40" t="s">
        <v>120</v>
      </c>
    </row>
    <row r="25" spans="1:30" ht="90">
      <c r="A25" s="40" t="s">
        <v>227</v>
      </c>
      <c r="B25" s="40" t="s">
        <v>90</v>
      </c>
      <c r="C25" s="41">
        <v>2017</v>
      </c>
      <c r="D25" s="41">
        <v>2018</v>
      </c>
      <c r="E25" s="40" t="s">
        <v>172</v>
      </c>
      <c r="F25" s="40"/>
      <c r="G25" s="40" t="s">
        <v>123</v>
      </c>
      <c r="H25" s="42">
        <v>2000000</v>
      </c>
      <c r="I25" s="40" t="s">
        <v>106</v>
      </c>
      <c r="J25" s="40"/>
      <c r="K25" s="40" t="s">
        <v>128</v>
      </c>
      <c r="L25" s="40" t="s">
        <v>173</v>
      </c>
      <c r="M25" s="40" t="s">
        <v>182</v>
      </c>
      <c r="N25" s="40"/>
      <c r="O25" s="40" t="s">
        <v>111</v>
      </c>
      <c r="P25" s="40" t="s">
        <v>174</v>
      </c>
      <c r="Q25" s="40" t="s">
        <v>175</v>
      </c>
      <c r="R25" s="40" t="s">
        <v>176</v>
      </c>
      <c r="S25" s="43"/>
      <c r="T25" s="40"/>
      <c r="U25" s="41">
        <v>36</v>
      </c>
      <c r="V25" s="42">
        <f>2000000/3</f>
        <v>666666.6666666666</v>
      </c>
      <c r="W25" s="42">
        <f>V25</f>
        <v>666666.6666666666</v>
      </c>
      <c r="X25" s="42">
        <f>V25</f>
        <v>666666.6666666666</v>
      </c>
      <c r="Y25" s="42">
        <f>V25+W25+X25</f>
        <v>2000000</v>
      </c>
      <c r="Z25" s="42"/>
      <c r="AA25" s="40"/>
      <c r="AB25" s="40" t="s">
        <v>123</v>
      </c>
      <c r="AC25" s="40"/>
      <c r="AD25" s="40" t="s">
        <v>120</v>
      </c>
    </row>
    <row r="26" spans="1:30" ht="51.75">
      <c r="A26" s="40" t="s">
        <v>177</v>
      </c>
      <c r="B26" s="40" t="s">
        <v>90</v>
      </c>
      <c r="C26" s="41">
        <v>2016</v>
      </c>
      <c r="D26" s="41">
        <v>2019</v>
      </c>
      <c r="E26" s="40" t="s">
        <v>178</v>
      </c>
      <c r="F26" s="40"/>
      <c r="G26" s="40" t="s">
        <v>105</v>
      </c>
      <c r="H26" s="42">
        <v>1264896</v>
      </c>
      <c r="I26" s="40" t="s">
        <v>106</v>
      </c>
      <c r="J26" s="40"/>
      <c r="K26" s="40" t="s">
        <v>128</v>
      </c>
      <c r="L26" s="40" t="s">
        <v>173</v>
      </c>
      <c r="M26" s="40" t="s">
        <v>185</v>
      </c>
      <c r="N26" s="40"/>
      <c r="O26" s="40" t="s">
        <v>111</v>
      </c>
      <c r="P26" s="40" t="s">
        <v>174</v>
      </c>
      <c r="Q26" s="40" t="s">
        <v>175</v>
      </c>
      <c r="R26" s="40" t="s">
        <v>176</v>
      </c>
      <c r="S26" s="43"/>
      <c r="T26" s="40"/>
      <c r="U26" s="41">
        <v>12</v>
      </c>
      <c r="V26" s="42">
        <v>1264896</v>
      </c>
      <c r="W26" s="42"/>
      <c r="X26" s="42"/>
      <c r="Y26" s="42">
        <v>1264896</v>
      </c>
      <c r="AB26" s="40" t="s">
        <v>123</v>
      </c>
      <c r="AC26" s="40"/>
      <c r="AD26" s="40" t="s">
        <v>120</v>
      </c>
    </row>
    <row r="27" spans="1:30" ht="90">
      <c r="A27" s="40" t="s">
        <v>180</v>
      </c>
      <c r="B27" s="40" t="s">
        <v>90</v>
      </c>
      <c r="C27" s="41">
        <v>2016</v>
      </c>
      <c r="D27" s="41">
        <v>2019</v>
      </c>
      <c r="E27" s="40" t="s">
        <v>181</v>
      </c>
      <c r="F27" s="40"/>
      <c r="G27" s="40" t="s">
        <v>123</v>
      </c>
      <c r="H27" s="42">
        <v>5000000</v>
      </c>
      <c r="I27" s="40" t="s">
        <v>106</v>
      </c>
      <c r="J27" s="40"/>
      <c r="K27" s="40" t="s">
        <v>128</v>
      </c>
      <c r="L27" s="40" t="s">
        <v>173</v>
      </c>
      <c r="M27" s="40" t="s">
        <v>182</v>
      </c>
      <c r="N27" s="40"/>
      <c r="O27" s="40" t="s">
        <v>111</v>
      </c>
      <c r="P27" s="40" t="s">
        <v>174</v>
      </c>
      <c r="Q27" s="40" t="s">
        <v>175</v>
      </c>
      <c r="R27" s="40" t="s">
        <v>176</v>
      </c>
      <c r="S27" s="43"/>
      <c r="T27" s="40"/>
      <c r="U27" s="41">
        <v>36</v>
      </c>
      <c r="V27" s="42">
        <v>1666666.66666667</v>
      </c>
      <c r="W27" s="42">
        <v>1666666.66666667</v>
      </c>
      <c r="X27" s="42">
        <v>1666666.66666667</v>
      </c>
      <c r="Y27" s="42">
        <v>5000000</v>
      </c>
      <c r="AB27" s="40" t="s">
        <v>123</v>
      </c>
      <c r="AC27" s="40"/>
      <c r="AD27" s="40" t="s">
        <v>120</v>
      </c>
    </row>
    <row r="28" spans="1:6" ht="15">
      <c r="A28" s="40"/>
      <c r="B28" s="40"/>
      <c r="C28" s="41"/>
      <c r="D28" s="41"/>
      <c r="E28" s="40"/>
      <c r="F28" s="40"/>
    </row>
    <row r="29" spans="1:30" ht="15">
      <c r="A29" s="40"/>
      <c r="B29" s="40"/>
      <c r="C29" s="41"/>
      <c r="D29" s="41"/>
      <c r="E29" s="40"/>
      <c r="F29" s="40"/>
      <c r="G29" s="40"/>
      <c r="H29" s="42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3"/>
      <c r="T29" s="40"/>
      <c r="U29" s="41"/>
      <c r="V29" s="42"/>
      <c r="W29" s="42"/>
      <c r="X29" s="42"/>
      <c r="Y29" s="42"/>
      <c r="Z29" s="42"/>
      <c r="AA29" s="40"/>
      <c r="AB29" s="40"/>
      <c r="AC29" s="40"/>
      <c r="AD29" s="40"/>
    </row>
    <row r="30" spans="1:6" ht="15">
      <c r="A30" s="40"/>
      <c r="B30" s="40"/>
      <c r="C30" s="41"/>
      <c r="D30" s="41"/>
      <c r="E30" s="40"/>
      <c r="F30" s="40"/>
    </row>
    <row r="31" spans="1:6" ht="15">
      <c r="A31" s="40"/>
      <c r="B31" s="40"/>
      <c r="C31" s="41"/>
      <c r="D31" s="41"/>
      <c r="E31" s="40"/>
      <c r="F31" s="40"/>
    </row>
    <row r="32" spans="1:30" ht="15">
      <c r="A32" s="40"/>
      <c r="B32" s="40"/>
      <c r="C32" s="41"/>
      <c r="D32" s="41"/>
      <c r="E32" s="40"/>
      <c r="F32" s="40"/>
      <c r="G32" s="40"/>
      <c r="H32" s="42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3"/>
      <c r="T32" s="40"/>
      <c r="U32" s="41"/>
      <c r="V32" s="42"/>
      <c r="W32" s="42"/>
      <c r="X32" s="42"/>
      <c r="Y32" s="42"/>
      <c r="Z32" s="42"/>
      <c r="AA32" s="40"/>
      <c r="AB32" s="40"/>
      <c r="AC32" s="40"/>
      <c r="AD32" s="40"/>
    </row>
    <row r="33" spans="1:30" ht="15">
      <c r="A33" s="40"/>
      <c r="B33" s="40"/>
      <c r="C33" s="41"/>
      <c r="D33" s="41"/>
      <c r="E33" s="40"/>
      <c r="F33" s="40"/>
      <c r="G33" s="40"/>
      <c r="H33" s="42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3"/>
      <c r="T33" s="40"/>
      <c r="U33" s="41"/>
      <c r="V33" s="42"/>
      <c r="W33" s="42"/>
      <c r="X33" s="42"/>
      <c r="Y33" s="42"/>
      <c r="AB33" s="40"/>
      <c r="AC33" s="40"/>
      <c r="AD33" s="40"/>
    </row>
    <row r="34" spans="1:30" ht="15">
      <c r="A34" s="40" t="s">
        <v>218</v>
      </c>
      <c r="B34" s="40" t="s">
        <v>110</v>
      </c>
      <c r="C34" s="41" t="s">
        <v>110</v>
      </c>
      <c r="D34" s="41" t="s">
        <v>110</v>
      </c>
      <c r="E34" s="40" t="s">
        <v>110</v>
      </c>
      <c r="F34" s="40"/>
      <c r="P34" s="40"/>
      <c r="Q34" s="40"/>
      <c r="R34" s="40"/>
      <c r="S34" s="43"/>
      <c r="T34" s="40"/>
      <c r="U34" s="41"/>
      <c r="V34" s="42"/>
      <c r="W34" s="42"/>
      <c r="X34" s="42"/>
      <c r="Y34" s="42"/>
      <c r="Z34" s="42"/>
      <c r="AA34" s="40"/>
      <c r="AB34" s="40"/>
      <c r="AC34" s="40"/>
      <c r="AD34" s="40"/>
    </row>
    <row r="35" spans="1:6" ht="15">
      <c r="A35" s="40"/>
      <c r="B35" s="40"/>
      <c r="C35" s="41"/>
      <c r="D35" s="41"/>
      <c r="E35" s="40"/>
      <c r="F35" s="40"/>
    </row>
    <row r="36" spans="1:6" ht="15">
      <c r="A36" s="40"/>
      <c r="B36" s="40"/>
      <c r="C36" s="41"/>
      <c r="D36" s="41"/>
      <c r="E36" s="40"/>
      <c r="F36" s="40"/>
    </row>
    <row r="37" spans="1:6" ht="15">
      <c r="A37" s="40"/>
      <c r="B37" s="40"/>
      <c r="C37" s="41"/>
      <c r="D37" s="41"/>
      <c r="E37" s="40"/>
      <c r="F37" s="40"/>
    </row>
    <row r="38" spans="1:6" ht="15">
      <c r="A38" s="40"/>
      <c r="B38" s="40"/>
      <c r="C38" s="41"/>
      <c r="D38" s="41"/>
      <c r="E38" s="40"/>
      <c r="F38" s="40"/>
    </row>
    <row r="39" spans="1:6" ht="15">
      <c r="A39" s="40"/>
      <c r="B39" s="40"/>
      <c r="C39" s="41"/>
      <c r="D39" s="41"/>
      <c r="E39" s="40"/>
      <c r="F39" s="40"/>
    </row>
    <row r="40" spans="1:6" ht="15">
      <c r="A40" s="40"/>
      <c r="B40" s="40"/>
      <c r="C40" s="41"/>
      <c r="D40" s="41"/>
      <c r="E40" s="40"/>
      <c r="F40" s="40"/>
    </row>
    <row r="41" spans="1:4" ht="15">
      <c r="A41" s="40"/>
      <c r="B41" s="40"/>
      <c r="C41" s="41"/>
      <c r="D41" s="41"/>
    </row>
  </sheetData>
  <sheetProtection password="8E16" sheet="1" objects="1" scenarios="1"/>
  <mergeCells count="1">
    <mergeCell ref="A1:A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Consip S.p.A.</dc:creator>
  <cp:keywords/>
  <dc:description/>
  <cp:lastModifiedBy>Jerry</cp:lastModifiedBy>
  <dcterms:created xsi:type="dcterms:W3CDTF">2017-11-06T17:02:07Z</dcterms:created>
  <dcterms:modified xsi:type="dcterms:W3CDTF">2018-12-28T08:27:10Z</dcterms:modified>
  <cp:category/>
  <cp:version/>
  <cp:contentType/>
  <cp:contentStatus/>
</cp:coreProperties>
</file>