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8190" tabRatio="809"/>
  </bookViews>
  <sheets>
    <sheet name="Foglio1" sheetId="1" r:id="rId1"/>
  </sheets>
  <calcPr calcId="125725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85" i="1"/>
  <c r="N85" s="1"/>
  <c r="L85"/>
  <c r="M83"/>
  <c r="N83" s="1"/>
  <c r="Q82"/>
  <c r="R82" s="1"/>
  <c r="M82"/>
  <c r="N82" s="1"/>
  <c r="M81"/>
  <c r="N81" s="1"/>
  <c r="Q74"/>
  <c r="R74" s="1"/>
  <c r="M74"/>
  <c r="N74" s="1"/>
  <c r="N75" s="1"/>
  <c r="N67"/>
  <c r="N68" s="1"/>
  <c r="M67"/>
  <c r="N62"/>
  <c r="R54"/>
  <c r="O54"/>
  <c r="N54"/>
  <c r="N56" s="1"/>
  <c r="M54"/>
  <c r="N53"/>
  <c r="M53"/>
  <c r="N52"/>
  <c r="M52"/>
  <c r="M43"/>
  <c r="N43" s="1"/>
  <c r="N46" s="1"/>
  <c r="N34"/>
  <c r="N35" s="1"/>
  <c r="M33"/>
  <c r="N26"/>
  <c r="M26"/>
  <c r="M19"/>
  <c r="N18"/>
  <c r="O18" s="1"/>
  <c r="Q18" s="1"/>
  <c r="M18"/>
  <c r="M16"/>
  <c r="L16"/>
  <c r="R15"/>
  <c r="O15"/>
  <c r="N15"/>
  <c r="M15"/>
  <c r="O14"/>
  <c r="M14"/>
  <c r="N14" s="1"/>
  <c r="M13"/>
  <c r="N13" s="1"/>
  <c r="N11"/>
  <c r="M11"/>
  <c r="M10"/>
  <c r="N10" s="1"/>
  <c r="O10" s="1"/>
  <c r="Q10" s="1"/>
  <c r="M9"/>
  <c r="N9" s="1"/>
  <c r="O9" s="1"/>
  <c r="Q9" s="1"/>
  <c r="M7"/>
  <c r="N7" s="1"/>
  <c r="O7" s="1"/>
  <c r="Q7" s="1"/>
  <c r="N21" s="1"/>
  <c r="M6"/>
  <c r="L87" l="1"/>
</calcChain>
</file>

<file path=xl/sharedStrings.xml><?xml version="1.0" encoding="utf-8"?>
<sst xmlns="http://schemas.openxmlformats.org/spreadsheetml/2006/main" count="278" uniqueCount="155">
  <si>
    <t>ELENCO COMPLETO CONTRATTI ASL BRINDISI FITTI ATTIVI</t>
  </si>
  <si>
    <t xml:space="preserve"> </t>
  </si>
  <si>
    <t>BRINDISI</t>
  </si>
  <si>
    <t>N° CONTRATTO</t>
  </si>
  <si>
    <t>IDENTIFICATIVO</t>
  </si>
  <si>
    <t xml:space="preserve">NOMINATIVO </t>
  </si>
  <si>
    <t>SCADENZA RATE</t>
  </si>
  <si>
    <t>IMPORTO RATA DA CONTRATTO</t>
  </si>
  <si>
    <t>IVA AL 22%</t>
  </si>
  <si>
    <t>IMPORTO TOTALE RATA</t>
  </si>
  <si>
    <t>IMPORTO TOTALE ANNUO</t>
  </si>
  <si>
    <t xml:space="preserve">RIVALUTAZIONE ISTAT 2017 RATA </t>
  </si>
  <si>
    <t>IVA</t>
  </si>
  <si>
    <t>RIVALUTAZIONE ISTAT 2017 IMPORTO TOTALE ANNUO</t>
  </si>
  <si>
    <t>TOTALE</t>
  </si>
  <si>
    <t>BR-02</t>
  </si>
  <si>
    <t>A05015100215</t>
  </si>
  <si>
    <t>DOTT. PALANO TEODORO E DOTT.SSA ROMANO ELISA</t>
  </si>
  <si>
    <t xml:space="preserve">01 TUTTI I MESI </t>
  </si>
  <si>
    <t>BR-06</t>
  </si>
  <si>
    <t>A05015073238</t>
  </si>
  <si>
    <t>FEDER.S.P.P.EV. SEZ. DI BRINDIS</t>
  </si>
  <si>
    <r>
      <rPr>
        <sz val="11"/>
        <color rgb="FF000000"/>
        <rFont val="Calibri"/>
        <family val="2"/>
        <charset val="1"/>
      </rPr>
      <t>01 GENNAIO</t>
    </r>
    <r>
      <rPr>
        <sz val="11"/>
        <color rgb="FFFFFFFF"/>
        <rFont val="Calibri"/>
        <family val="2"/>
        <charset val="1"/>
      </rPr>
      <t>-</t>
    </r>
    <r>
      <rPr>
        <sz val="11"/>
        <color rgb="FF000000"/>
        <rFont val="Calibri"/>
        <family val="2"/>
        <charset val="1"/>
      </rPr>
      <t/>
    </r>
  </si>
  <si>
    <t>BR-07</t>
  </si>
  <si>
    <t>A05015073138</t>
  </si>
  <si>
    <t>ASSOCIAZIONE ADMO- DONATORI DI MIDOLLO OSSEO</t>
  </si>
  <si>
    <t>01 GENNAIO  -  01 LUGLIO</t>
  </si>
  <si>
    <t>BR-09</t>
  </si>
  <si>
    <t>A05015036431</t>
  </si>
  <si>
    <t>ASSOCIAZIONE BRINDISI CUORE</t>
  </si>
  <si>
    <t>BR-10</t>
  </si>
  <si>
    <t>A05015072819</t>
  </si>
  <si>
    <t xml:space="preserve">ASS. IT. DIABEDITICI FAND </t>
  </si>
  <si>
    <t>BR-11</t>
  </si>
  <si>
    <t>A05015000723</t>
  </si>
  <si>
    <t>SANITA SERVICE ASL BR SRL UNIPERSONALE</t>
  </si>
  <si>
    <t>01 MARZO – 01 NOVEMBRE</t>
  </si>
  <si>
    <t>BR-12</t>
  </si>
  <si>
    <t>A05015072086</t>
  </si>
  <si>
    <t>C.S.V. POIESIS</t>
  </si>
  <si>
    <t>BR-13</t>
  </si>
  <si>
    <t>A05015193492</t>
  </si>
  <si>
    <t xml:space="preserve">ASS. IT. PERSONE DOWN ONLUS </t>
  </si>
  <si>
    <t>01 GENNAIO  -  01 APRILE  -  01 LUGLIO  -  01 OTTOBRE</t>
  </si>
  <si>
    <r>
      <rPr>
        <sz val="14"/>
        <color rgb="FF000000"/>
        <rFont val="Calibri"/>
        <family val="2"/>
        <charset val="1"/>
      </rPr>
      <t>506,27 +  1239,36 =</t>
    </r>
    <r>
      <rPr>
        <b/>
        <u/>
        <sz val="14"/>
        <color rgb="FF000000"/>
        <rFont val="Calibri"/>
        <family val="2"/>
        <charset val="1"/>
      </rPr>
      <t>1745,63</t>
    </r>
  </si>
  <si>
    <t>2025,08 + 4957,43= 6982,51</t>
  </si>
  <si>
    <t>BR-14</t>
  </si>
  <si>
    <t>A05015073340</t>
  </si>
  <si>
    <t>NEW POWER s.r.l.</t>
  </si>
  <si>
    <t>( 1MARZO )  ( 1GIUGNO )  ( 1 SETTEMBRE )   ( 1 DICEMBRE )</t>
  </si>
  <si>
    <t>+22% IVA</t>
  </si>
  <si>
    <r>
      <rPr>
        <b/>
        <sz val="13"/>
        <color rgb="FF000000"/>
        <rFont val="Calibri"/>
        <family val="2"/>
        <charset val="1"/>
      </rPr>
      <t>219.115,26 + 48.205,36 =</t>
    </r>
    <r>
      <rPr>
        <b/>
        <u/>
        <sz val="13"/>
        <color rgb="FF000000"/>
        <rFont val="Calibri"/>
        <family val="2"/>
        <charset val="1"/>
      </rPr>
      <t>EURO</t>
    </r>
    <r>
      <rPr>
        <b/>
        <u/>
        <sz val="16"/>
        <color rgb="FF000000"/>
        <rFont val="Calibri"/>
        <family val="2"/>
        <charset val="1"/>
      </rPr>
      <t>267.320,62</t>
    </r>
  </si>
  <si>
    <t>BR-16</t>
  </si>
  <si>
    <t>A05015012900</t>
  </si>
  <si>
    <t>RCCS E MEDEA ASSOCIAZIONE LA NOSTRA FAMIGLIA</t>
  </si>
  <si>
    <t>21 MARZO – 20 SETTEMBRE</t>
  </si>
  <si>
    <t>ESENTE</t>
  </si>
  <si>
    <t>BR-17</t>
  </si>
  <si>
    <t>A05015072027</t>
  </si>
  <si>
    <t>QUARANTA SRL</t>
  </si>
  <si>
    <t>16436,16 +IVA</t>
  </si>
  <si>
    <t>17496,29 + iva</t>
  </si>
  <si>
    <t>BR-19</t>
  </si>
  <si>
    <t>A05015011783</t>
  </si>
  <si>
    <t>A.V.I.S. COMUNE DI BRINDISI</t>
  </si>
  <si>
    <t xml:space="preserve">01 GENNAIO  -  </t>
  </si>
  <si>
    <t>BR-20</t>
  </si>
  <si>
    <t>A050150773266</t>
  </si>
  <si>
    <t>BRUNDISIUM</t>
  </si>
  <si>
    <t>BR-21</t>
  </si>
  <si>
    <t>A05015023584</t>
  </si>
  <si>
    <t>ASSOCIAZIONE ITALIANA SCLEROSI MULTIPLA</t>
  </si>
  <si>
    <t>BR-23</t>
  </si>
  <si>
    <t>A05015025053</t>
  </si>
  <si>
    <t>COOP. SOC. SAN BERNARDO</t>
  </si>
  <si>
    <t xml:space="preserve">1 DICEMBRE – 1 MARZO – 01 GIUGNO – 01 SETTEMBRE </t>
  </si>
  <si>
    <t>DAL 01/12/2017 IL 75%</t>
  </si>
  <si>
    <t>LATIANO</t>
  </si>
  <si>
    <t>IMPORTO RATA</t>
  </si>
  <si>
    <t>LAT-1</t>
  </si>
  <si>
    <t>A05015047271</t>
  </si>
  <si>
    <t>CITTA' SOLIDALE COOP. SOCIALE A R.L. ONLUS</t>
  </si>
  <si>
    <t>CEGLIE M.ca</t>
  </si>
  <si>
    <t xml:space="preserve">IMPORTO TOTALE ANNUO </t>
  </si>
  <si>
    <t>RIVALUTAZIONE ISTAT 2017 IMPORTO TOTALE ANNUO IVA COMPRESA</t>
  </si>
  <si>
    <t>CM-01</t>
  </si>
  <si>
    <t>NEW POWER SRL</t>
  </si>
  <si>
    <t>7900 + IVA</t>
  </si>
  <si>
    <r>
      <rPr>
        <b/>
        <sz val="13"/>
        <color rgb="FF000000"/>
        <rFont val="Calibri"/>
        <family val="2"/>
        <charset val="1"/>
      </rPr>
      <t>2046,01 + IVA= TOT</t>
    </r>
    <r>
      <rPr>
        <b/>
        <u/>
        <sz val="13"/>
        <color rgb="FF000000"/>
        <rFont val="Calibri"/>
        <family val="2"/>
        <charset val="1"/>
      </rPr>
      <t>2496,13</t>
    </r>
  </si>
  <si>
    <t>+22%</t>
  </si>
  <si>
    <t>8184,04 + IVA= TOT 9984,52</t>
  </si>
  <si>
    <t>CM-06</t>
  </si>
  <si>
    <t>A05015087896</t>
  </si>
  <si>
    <t xml:space="preserve">FONDAZIONE SAN RAFFAELE </t>
  </si>
  <si>
    <t>ESENTE ART. 10</t>
  </si>
  <si>
    <t>FASANO</t>
  </si>
  <si>
    <t>FA-01</t>
  </si>
  <si>
    <t>A05015074554</t>
  </si>
  <si>
    <t>FARMACIA LA SALETTE s.n.c.</t>
  </si>
  <si>
    <t>CESSATO</t>
  </si>
  <si>
    <t>FA-03</t>
  </si>
  <si>
    <t>A05015023687</t>
  </si>
  <si>
    <t>ASSOCIAZIONE PRO SELVA</t>
  </si>
  <si>
    <t>FA-04</t>
  </si>
  <si>
    <t>A05015072446</t>
  </si>
  <si>
    <t>GROTTINI MONICA</t>
  </si>
  <si>
    <t>01 GENNAIO  -  01 MAGGIO  -  01 SETTEMBRE</t>
  </si>
  <si>
    <t>A05015011183</t>
  </si>
  <si>
    <t>CARAMIA FILOMENO ( SIGNORA PULITA ) UFF. LEGALE</t>
  </si>
  <si>
    <t>10 MAGGIO – 10 NOVEMBRE</t>
  </si>
  <si>
    <t>A05015023733</t>
  </si>
  <si>
    <t>AZIENDA SPEZIALE PICCOLO</t>
  </si>
  <si>
    <t>S. PIETRO V.co</t>
  </si>
  <si>
    <t>SPV-01</t>
  </si>
  <si>
    <t>A05015008685</t>
  </si>
  <si>
    <t>PALAZZO SERGIO</t>
  </si>
  <si>
    <r>
      <rPr>
        <sz val="11"/>
        <color rgb="FF000000"/>
        <rFont val="Calibri"/>
        <family val="2"/>
        <charset val="1"/>
      </rPr>
      <t>PRIMA RATA ALLA FIRMA. SECONDA AL 01 GENNAIO</t>
    </r>
    <r>
      <rPr>
        <sz val="11"/>
        <color rgb="FFFFFFFF"/>
        <rFont val="Calibri"/>
        <family val="2"/>
        <charset val="1"/>
      </rPr>
      <t>-</t>
    </r>
    <r>
      <rPr>
        <sz val="11"/>
        <color rgb="FF000000"/>
        <rFont val="Calibri"/>
        <family val="2"/>
        <charset val="1"/>
      </rPr>
      <t/>
    </r>
  </si>
  <si>
    <t>SPV-02</t>
  </si>
  <si>
    <t>A05015072452</t>
  </si>
  <si>
    <t>GRECO COSIMA</t>
  </si>
  <si>
    <t>SPV-03</t>
  </si>
  <si>
    <t>A05015205053</t>
  </si>
  <si>
    <t>DE NITTO LUIGI</t>
  </si>
  <si>
    <t>SPV-05</t>
  </si>
  <si>
    <t>A05015259996</t>
  </si>
  <si>
    <t>CALO’ DOMENICO</t>
  </si>
  <si>
    <t>CAROVIGNO</t>
  </si>
  <si>
    <t>FRANCAVILLA</t>
  </si>
  <si>
    <t>FVF-01</t>
  </si>
  <si>
    <t>A05015231724</t>
  </si>
  <si>
    <t>COOP. DELLA SANITA' PUBBLICA</t>
  </si>
  <si>
    <t>MESAGNE</t>
  </si>
  <si>
    <t>ME-01</t>
  </si>
  <si>
    <t>A05015016557</t>
  </si>
  <si>
    <t>SCALERA VINCENZO</t>
  </si>
  <si>
    <t>OSTUNI</t>
  </si>
  <si>
    <t>OS-01</t>
  </si>
  <si>
    <t>A05015202409</t>
  </si>
  <si>
    <t>SAPONARO FRANCESCO</t>
  </si>
  <si>
    <t>OS-02</t>
  </si>
  <si>
    <t>A05015010693</t>
  </si>
  <si>
    <t>MACCHITELLA FRANCESCO</t>
  </si>
  <si>
    <t>OS-04</t>
  </si>
  <si>
    <t>A05015023208</t>
  </si>
  <si>
    <t>CONSORZIO SAN RAFFAELE</t>
  </si>
  <si>
    <r>
      <rPr>
        <sz val="11"/>
        <color rgb="FF000000"/>
        <rFont val="Calibri"/>
        <family val="2"/>
        <charset val="1"/>
      </rPr>
      <t>01 GENNAIO</t>
    </r>
    <r>
      <rPr>
        <sz val="11"/>
        <color rgb="FFFFFFFF"/>
        <rFont val="Calibri"/>
        <family val="2"/>
        <charset val="1"/>
      </rPr>
      <t>-</t>
    </r>
    <r>
      <rPr>
        <sz val="11"/>
        <color rgb="FF000000"/>
        <rFont val="Calibri"/>
        <family val="2"/>
        <charset val="1"/>
      </rPr>
      <t/>
    </r>
  </si>
  <si>
    <t>??????</t>
  </si>
  <si>
    <t>0S-05</t>
  </si>
  <si>
    <t>A05015006723</t>
  </si>
  <si>
    <t>LAVIOLA MADDALENA</t>
  </si>
  <si>
    <t>30 DICEMBRE</t>
  </si>
  <si>
    <t>OS-06</t>
  </si>
  <si>
    <t>MEDIHOSPES</t>
  </si>
  <si>
    <t>4%</t>
  </si>
  <si>
    <t xml:space="preserve">CHIUSURA BILANCIO RICAVI ANNUALE       </t>
  </si>
</sst>
</file>

<file path=xl/styles.xml><?xml version="1.0" encoding="utf-8"?>
<styleSheet xmlns="http://schemas.openxmlformats.org/spreadsheetml/2006/main">
  <numFmts count="4">
    <numFmt numFmtId="164" formatCode="&quot; € &quot;* #,##0.00\ ;&quot;-€ &quot;* #,##0.00\ ;&quot; € &quot;* \-#\ ;@\ "/>
    <numFmt numFmtId="165" formatCode="[$€-410]\ * #,##0.00\ ;\-[$€-410]\ * #,##0.00\ ;[$€-410]\ * \-#\ ;@\ "/>
    <numFmt numFmtId="166" formatCode="[$€-410]\ #,##0.00;[Red]\-[$€-410]\ #,##0.00"/>
    <numFmt numFmtId="167" formatCode="dd/mmm"/>
  </numFmts>
  <fonts count="1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3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2"/>
      <color rgb="FF000000"/>
      <name val="Calibri"/>
      <family val="2"/>
      <charset val="1"/>
    </font>
    <font>
      <u/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u/>
      <sz val="14"/>
      <color rgb="FF000000"/>
      <name val="Calibri"/>
      <family val="2"/>
      <charset val="1"/>
    </font>
    <font>
      <b/>
      <u/>
      <sz val="13"/>
      <color rgb="FF000000"/>
      <name val="Calibri"/>
      <family val="2"/>
      <charset val="1"/>
    </font>
    <font>
      <b/>
      <u/>
      <sz val="16"/>
      <color rgb="FF000000"/>
      <name val="Calibri"/>
      <family val="2"/>
      <charset val="1"/>
    </font>
    <font>
      <b/>
      <sz val="15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33CCCC"/>
      </patternFill>
    </fill>
    <fill>
      <patternFill patternType="solid">
        <fgColor rgb="FFFF00FF"/>
        <bgColor rgb="FFFF00CC"/>
      </patternFill>
    </fill>
    <fill>
      <patternFill patternType="solid">
        <fgColor rgb="FFFFCC00"/>
        <bgColor rgb="FFFFFF00"/>
      </patternFill>
    </fill>
    <fill>
      <patternFill patternType="solid">
        <fgColor rgb="FFFF3333"/>
        <bgColor rgb="FFFF6600"/>
      </patternFill>
    </fill>
    <fill>
      <patternFill patternType="solid">
        <fgColor rgb="FFFF9900"/>
        <bgColor rgb="FFFFCC00"/>
      </patternFill>
    </fill>
    <fill>
      <patternFill patternType="solid">
        <fgColor rgb="FFFF00CC"/>
        <bgColor rgb="FFFF00FF"/>
      </patternFill>
    </fill>
    <fill>
      <patternFill patternType="solid">
        <fgColor rgb="FF729FCF"/>
        <bgColor rgb="FF969696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4" fontId="16" fillId="0" borderId="0" applyBorder="0" applyProtection="0"/>
    <xf numFmtId="0" fontId="6" fillId="0" borderId="0" applyBorder="0" applyProtection="0"/>
  </cellStyleXfs>
  <cellXfs count="126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0" fillId="0" borderId="1" xfId="1" applyNumberFormat="1" applyFont="1" applyBorder="1" applyAlignment="1" applyProtection="1">
      <alignment horizontal="center" vertical="center" wrapText="1"/>
    </xf>
    <xf numFmtId="164" fontId="0" fillId="0" borderId="1" xfId="1" applyFont="1" applyBorder="1" applyAlignment="1" applyProtection="1">
      <alignment horizontal="center" vertical="center" wrapText="1"/>
    </xf>
    <xf numFmtId="164" fontId="4" fillId="0" borderId="1" xfId="1" applyFont="1" applyBorder="1" applyAlignment="1" applyProtection="1">
      <alignment horizontal="center" vertical="center" wrapText="1"/>
    </xf>
    <xf numFmtId="166" fontId="4" fillId="0" borderId="1" xfId="1" applyNumberFormat="1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5" fontId="0" fillId="3" borderId="1" xfId="1" applyNumberFormat="1" applyFont="1" applyFill="1" applyBorder="1" applyAlignment="1" applyProtection="1">
      <alignment horizontal="center" vertical="center" wrapText="1"/>
    </xf>
    <xf numFmtId="164" fontId="0" fillId="3" borderId="1" xfId="1" applyFont="1" applyFill="1" applyBorder="1" applyAlignment="1" applyProtection="1">
      <alignment horizontal="center" vertical="center" wrapText="1"/>
    </xf>
    <xf numFmtId="164" fontId="4" fillId="3" borderId="1" xfId="1" applyFont="1" applyFill="1" applyBorder="1" applyAlignment="1" applyProtection="1">
      <alignment horizontal="center" vertical="center" wrapText="1"/>
    </xf>
    <xf numFmtId="166" fontId="4" fillId="3" borderId="1" xfId="1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1" fillId="5" borderId="1" xfId="1" applyFont="1" applyFill="1" applyBorder="1" applyAlignment="1" applyProtection="1">
      <alignment horizontal="center"/>
    </xf>
    <xf numFmtId="165" fontId="1" fillId="5" borderId="1" xfId="1" applyNumberFormat="1" applyFont="1" applyFill="1" applyBorder="1" applyAlignment="1" applyProtection="1">
      <alignment horizontal="center"/>
    </xf>
    <xf numFmtId="164" fontId="4" fillId="5" borderId="1" xfId="1" applyFont="1" applyFill="1" applyBorder="1" applyAlignment="1" applyProtection="1">
      <alignment horizontal="center"/>
    </xf>
    <xf numFmtId="166" fontId="4" fillId="5" borderId="1" xfId="1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>
      <alignment horizontal="center"/>
    </xf>
    <xf numFmtId="166" fontId="4" fillId="3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6" fillId="7" borderId="1" xfId="2" applyFont="1" applyFill="1" applyBorder="1" applyAlignment="1" applyProtection="1">
      <alignment horizontal="center"/>
    </xf>
    <xf numFmtId="0" fontId="0" fillId="7" borderId="1" xfId="0" applyFont="1" applyFill="1" applyBorder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0" fontId="0" fillId="7" borderId="0" xfId="0" applyFill="1" applyAlignment="1">
      <alignment horizontal="center"/>
    </xf>
    <xf numFmtId="165" fontId="0" fillId="7" borderId="1" xfId="1" applyNumberFormat="1" applyFont="1" applyFill="1" applyBorder="1" applyAlignment="1" applyProtection="1">
      <alignment horizontal="center"/>
    </xf>
    <xf numFmtId="164" fontId="0" fillId="7" borderId="1" xfId="1" applyFont="1" applyFill="1" applyBorder="1" applyAlignment="1" applyProtection="1">
      <alignment horizontal="center"/>
    </xf>
    <xf numFmtId="164" fontId="4" fillId="7" borderId="1" xfId="1" applyFont="1" applyFill="1" applyBorder="1" applyAlignment="1" applyProtection="1">
      <alignment horizontal="center"/>
    </xf>
    <xf numFmtId="166" fontId="4" fillId="7" borderId="1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6" fillId="0" borderId="1" xfId="2" applyFont="1" applyBorder="1" applyAlignment="1" applyProtection="1">
      <alignment horizontal="center"/>
    </xf>
    <xf numFmtId="0" fontId="0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" xfId="1" applyNumberFormat="1" applyFont="1" applyBorder="1" applyAlignment="1" applyProtection="1">
      <alignment horizontal="center"/>
    </xf>
    <xf numFmtId="164" fontId="0" fillId="0" borderId="1" xfId="1" applyFont="1" applyBorder="1" applyAlignment="1" applyProtection="1">
      <alignment horizontal="center"/>
    </xf>
    <xf numFmtId="164" fontId="4" fillId="0" borderId="1" xfId="1" applyFont="1" applyBorder="1" applyAlignment="1" applyProtection="1">
      <alignment horizontal="center"/>
    </xf>
    <xf numFmtId="166" fontId="4" fillId="0" borderId="1" xfId="1" applyNumberFormat="1" applyFont="1" applyBorder="1" applyAlignment="1" applyProtection="1">
      <alignment horizontal="center"/>
    </xf>
    <xf numFmtId="164" fontId="4" fillId="4" borderId="1" xfId="1" applyFont="1" applyFill="1" applyBorder="1" applyAlignment="1" applyProtection="1">
      <alignment horizontal="center"/>
    </xf>
    <xf numFmtId="166" fontId="4" fillId="4" borderId="1" xfId="1" applyNumberFormat="1" applyFont="1" applyFill="1" applyBorder="1" applyAlignment="1" applyProtection="1">
      <alignment horizontal="center"/>
    </xf>
    <xf numFmtId="0" fontId="0" fillId="3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6" fillId="9" borderId="1" xfId="2" applyFont="1" applyFill="1" applyBorder="1" applyAlignment="1" applyProtection="1">
      <alignment horizontal="center"/>
    </xf>
    <xf numFmtId="0" fontId="0" fillId="9" borderId="1" xfId="0" applyFont="1" applyFill="1" applyBorder="1" applyAlignment="1">
      <alignment horizontal="center"/>
    </xf>
    <xf numFmtId="165" fontId="0" fillId="9" borderId="1" xfId="0" applyNumberFormat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65" fontId="0" fillId="9" borderId="1" xfId="1" applyNumberFormat="1" applyFont="1" applyFill="1" applyBorder="1" applyAlignment="1" applyProtection="1">
      <alignment horizontal="center"/>
    </xf>
    <xf numFmtId="164" fontId="0" fillId="9" borderId="1" xfId="1" applyFont="1" applyFill="1" applyBorder="1" applyAlignment="1" applyProtection="1">
      <alignment horizontal="center"/>
    </xf>
    <xf numFmtId="0" fontId="4" fillId="9" borderId="1" xfId="0" applyFont="1" applyFill="1" applyBorder="1" applyAlignment="1">
      <alignment horizontal="center"/>
    </xf>
    <xf numFmtId="166" fontId="4" fillId="9" borderId="1" xfId="0" applyNumberFormat="1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9" fillId="3" borderId="1" xfId="2" applyFont="1" applyFill="1" applyBorder="1" applyAlignment="1" applyProtection="1">
      <alignment horizontal="center"/>
    </xf>
    <xf numFmtId="0" fontId="0" fillId="4" borderId="1" xfId="0" applyFont="1" applyFill="1" applyBorder="1" applyAlignment="1">
      <alignment horizontal="center"/>
    </xf>
    <xf numFmtId="165" fontId="0" fillId="4" borderId="1" xfId="0" applyNumberFormat="1" applyFont="1" applyFill="1" applyBorder="1" applyAlignment="1">
      <alignment horizontal="center"/>
    </xf>
    <xf numFmtId="165" fontId="0" fillId="4" borderId="1" xfId="1" applyNumberFormat="1" applyFont="1" applyFill="1" applyBorder="1" applyAlignment="1" applyProtection="1">
      <alignment horizontal="center"/>
    </xf>
    <xf numFmtId="164" fontId="0" fillId="4" borderId="1" xfId="1" applyFont="1" applyFill="1" applyBorder="1" applyAlignment="1" applyProtection="1">
      <alignment horizontal="center"/>
    </xf>
    <xf numFmtId="165" fontId="0" fillId="4" borderId="1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166" fontId="14" fillId="4" borderId="0" xfId="0" applyNumberFormat="1" applyFont="1" applyFill="1"/>
    <xf numFmtId="164" fontId="14" fillId="4" borderId="1" xfId="1" applyFont="1" applyFill="1" applyBorder="1" applyAlignment="1" applyProtection="1">
      <alignment horizontal="center"/>
    </xf>
    <xf numFmtId="0" fontId="4" fillId="4" borderId="0" xfId="0" applyFont="1" applyFill="1" applyAlignment="1">
      <alignment horizontal="center"/>
    </xf>
    <xf numFmtId="0" fontId="0" fillId="0" borderId="1" xfId="2" applyFont="1" applyBorder="1" applyAlignment="1" applyProtection="1">
      <alignment horizontal="center"/>
    </xf>
    <xf numFmtId="165" fontId="0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164" fontId="1" fillId="11" borderId="1" xfId="1" applyFont="1" applyFill="1" applyBorder="1" applyAlignment="1" applyProtection="1">
      <alignment horizontal="center"/>
    </xf>
    <xf numFmtId="164" fontId="4" fillId="11" borderId="1" xfId="1" applyFont="1" applyFill="1" applyBorder="1" applyAlignment="1" applyProtection="1">
      <alignment horizontal="center"/>
    </xf>
    <xf numFmtId="166" fontId="4" fillId="11" borderId="1" xfId="1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164" fontId="0" fillId="11" borderId="1" xfId="1" applyFont="1" applyFill="1" applyBorder="1" applyAlignment="1" applyProtection="1">
      <alignment horizontal="center"/>
    </xf>
    <xf numFmtId="49" fontId="4" fillId="4" borderId="1" xfId="1" applyNumberFormat="1" applyFont="1" applyFill="1" applyBorder="1" applyAlignment="1" applyProtection="1">
      <alignment horizontal="center"/>
    </xf>
    <xf numFmtId="0" fontId="9" fillId="0" borderId="1" xfId="2" applyFont="1" applyBorder="1" applyAlignment="1" applyProtection="1">
      <alignment horizontal="center"/>
    </xf>
    <xf numFmtId="0" fontId="6" fillId="8" borderId="1" xfId="2" applyFont="1" applyFill="1" applyBorder="1" applyAlignment="1" applyProtection="1">
      <alignment horizontal="center"/>
    </xf>
    <xf numFmtId="0" fontId="0" fillId="8" borderId="1" xfId="0" applyFont="1" applyFill="1" applyBorder="1" applyAlignment="1">
      <alignment horizontal="center"/>
    </xf>
    <xf numFmtId="165" fontId="0" fillId="8" borderId="1" xfId="0" applyNumberFormat="1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65" fontId="0" fillId="8" borderId="1" xfId="1" applyNumberFormat="1" applyFont="1" applyFill="1" applyBorder="1" applyAlignment="1" applyProtection="1">
      <alignment horizontal="center"/>
    </xf>
    <xf numFmtId="164" fontId="0" fillId="8" borderId="1" xfId="1" applyFont="1" applyFill="1" applyBorder="1" applyAlignment="1" applyProtection="1">
      <alignment horizontal="center"/>
    </xf>
    <xf numFmtId="164" fontId="4" fillId="8" borderId="1" xfId="1" applyFont="1" applyFill="1" applyBorder="1" applyAlignment="1" applyProtection="1">
      <alignment horizontal="center"/>
    </xf>
    <xf numFmtId="166" fontId="4" fillId="8" borderId="1" xfId="1" applyNumberFormat="1" applyFont="1" applyFill="1" applyBorder="1" applyAlignment="1" applyProtection="1">
      <alignment horizontal="center"/>
    </xf>
    <xf numFmtId="16" fontId="0" fillId="8" borderId="1" xfId="0" applyNumberFormat="1" applyFont="1" applyFill="1" applyBorder="1" applyAlignment="1">
      <alignment horizontal="center"/>
    </xf>
    <xf numFmtId="16" fontId="4" fillId="8" borderId="1" xfId="0" applyNumberFormat="1" applyFont="1" applyFill="1" applyBorder="1" applyAlignment="1">
      <alignment horizontal="center"/>
    </xf>
    <xf numFmtId="166" fontId="4" fillId="8" borderId="1" xfId="0" applyNumberFormat="1" applyFont="1" applyFill="1" applyBorder="1" applyAlignment="1">
      <alignment horizontal="center"/>
    </xf>
    <xf numFmtId="165" fontId="0" fillId="9" borderId="1" xfId="0" applyNumberFormat="1" applyFill="1" applyBorder="1" applyAlignment="1">
      <alignment horizontal="center"/>
    </xf>
    <xf numFmtId="164" fontId="4" fillId="9" borderId="1" xfId="1" applyFont="1" applyFill="1" applyBorder="1" applyAlignment="1" applyProtection="1">
      <alignment horizontal="center"/>
    </xf>
    <xf numFmtId="166" fontId="4" fillId="9" borderId="1" xfId="1" applyNumberFormat="1" applyFont="1" applyFill="1" applyBorder="1" applyAlignment="1" applyProtection="1">
      <alignment horizontal="center"/>
    </xf>
    <xf numFmtId="0" fontId="0" fillId="9" borderId="1" xfId="2" applyFont="1" applyFill="1" applyBorder="1" applyAlignment="1" applyProtection="1">
      <alignment horizontal="center"/>
    </xf>
    <xf numFmtId="167" fontId="0" fillId="9" borderId="1" xfId="0" applyNumberFormat="1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11" borderId="1" xfId="0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166" fontId="4" fillId="11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0" borderId="1" xfId="2" applyBorder="1" applyAlignment="1" applyProtection="1">
      <alignment horizontal="center"/>
    </xf>
    <xf numFmtId="0" fontId="2" fillId="9" borderId="1" xfId="0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165" fontId="1" fillId="3" borderId="1" xfId="1" applyNumberFormat="1" applyFont="1" applyFill="1" applyBorder="1" applyAlignment="1" applyProtection="1">
      <alignment horizontal="center"/>
    </xf>
    <xf numFmtId="164" fontId="1" fillId="3" borderId="1" xfId="1" applyFont="1" applyFill="1" applyBorder="1" applyAlignment="1" applyProtection="1">
      <alignment horizontal="center"/>
    </xf>
    <xf numFmtId="164" fontId="4" fillId="3" borderId="1" xfId="1" applyFont="1" applyFill="1" applyBorder="1" applyAlignment="1" applyProtection="1">
      <alignment horizontal="center"/>
    </xf>
    <xf numFmtId="166" fontId="4" fillId="3" borderId="1" xfId="1" applyNumberFormat="1" applyFont="1" applyFill="1" applyBorder="1" applyAlignment="1" applyProtection="1">
      <alignment horizontal="center"/>
    </xf>
    <xf numFmtId="0" fontId="6" fillId="0" borderId="1" xfId="2" applyFont="1" applyBorder="1" applyAlignment="1" applyProtection="1">
      <alignment horizontal="center" wrapText="1"/>
    </xf>
    <xf numFmtId="0" fontId="0" fillId="4" borderId="1" xfId="0" applyFont="1" applyFill="1" applyBorder="1" applyAlignment="1">
      <alignment horizontal="center" wrapText="1"/>
    </xf>
    <xf numFmtId="165" fontId="0" fillId="4" borderId="1" xfId="0" applyNumberForma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165" fontId="0" fillId="4" borderId="1" xfId="1" applyNumberFormat="1" applyFont="1" applyFill="1" applyBorder="1" applyAlignment="1" applyProtection="1">
      <alignment horizontal="center" wrapText="1"/>
    </xf>
    <xf numFmtId="164" fontId="0" fillId="4" borderId="1" xfId="1" applyFont="1" applyFill="1" applyBorder="1" applyAlignment="1" applyProtection="1">
      <alignment horizontal="center" wrapText="1"/>
    </xf>
    <xf numFmtId="164" fontId="4" fillId="4" borderId="1" xfId="1" applyFont="1" applyFill="1" applyBorder="1" applyAlignment="1" applyProtection="1">
      <alignment horizontal="center" wrapText="1"/>
    </xf>
    <xf numFmtId="166" fontId="4" fillId="4" borderId="1" xfId="1" applyNumberFormat="1" applyFont="1" applyFill="1" applyBorder="1" applyAlignment="1" applyProtection="1">
      <alignment horizontal="center" wrapText="1"/>
    </xf>
    <xf numFmtId="165" fontId="15" fillId="0" borderId="1" xfId="0" applyNumberFormat="1" applyFont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165" fontId="0" fillId="3" borderId="1" xfId="1" applyNumberFormat="1" applyFont="1" applyFill="1" applyBorder="1" applyAlignment="1" applyProtection="1">
      <alignment horizontal="center"/>
    </xf>
    <xf numFmtId="164" fontId="0" fillId="3" borderId="1" xfId="1" applyFont="1" applyFill="1" applyBorder="1" applyAlignment="1" applyProtection="1">
      <alignment horizontal="center"/>
    </xf>
    <xf numFmtId="49" fontId="0" fillId="3" borderId="1" xfId="0" applyNumberFormat="1" applyFont="1" applyFill="1" applyBorder="1" applyAlignment="1">
      <alignment horizontal="center"/>
    </xf>
    <xf numFmtId="49" fontId="4" fillId="4" borderId="0" xfId="0" applyNumberFormat="1" applyFont="1" applyFill="1" applyAlignment="1">
      <alignment horizontal="center"/>
    </xf>
    <xf numFmtId="166" fontId="0" fillId="0" borderId="0" xfId="0" applyNumberFormat="1" applyAlignment="1">
      <alignment horizontal="center"/>
    </xf>
    <xf numFmtId="164" fontId="3" fillId="11" borderId="1" xfId="1" applyFont="1" applyFill="1" applyBorder="1" applyAlignment="1" applyProtection="1">
      <alignment horizontal="center" vertical="center" wrapText="1"/>
    </xf>
    <xf numFmtId="164" fontId="16" fillId="0" borderId="1" xfId="1" applyBorder="1" applyProtection="1"/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9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CC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7"/>
  <sheetViews>
    <sheetView tabSelected="1" topLeftCell="A19" workbookViewId="0"/>
  </sheetViews>
  <sheetFormatPr defaultRowHeight="15"/>
  <cols>
    <col min="2" max="2" width="27.28515625" bestFit="1" customWidth="1"/>
    <col min="3" max="3" width="49.42578125" bestFit="1" customWidth="1"/>
    <col min="4" max="4" width="52.28515625" bestFit="1" customWidth="1"/>
    <col min="5" max="5" width="30.140625" bestFit="1" customWidth="1"/>
    <col min="13" max="13" width="22.5703125" bestFit="1" customWidth="1"/>
    <col min="14" max="14" width="25.28515625" bestFit="1" customWidth="1"/>
    <col min="15" max="15" width="37.5703125" bestFit="1" customWidth="1"/>
    <col min="17" max="17" width="76" bestFit="1" customWidth="1"/>
    <col min="18" max="18" width="16.85546875" bestFit="1" customWidth="1"/>
  </cols>
  <sheetData>
    <row r="1" spans="1:20" ht="325.5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  <c r="M1" s="5"/>
      <c r="N1" s="5"/>
      <c r="O1" s="6"/>
      <c r="P1" s="6"/>
      <c r="Q1" s="6"/>
      <c r="R1" s="7"/>
    </row>
    <row r="2" spans="1:20" ht="23.25">
      <c r="A2" s="8"/>
      <c r="B2" s="9"/>
      <c r="D2" s="10" t="s">
        <v>1</v>
      </c>
      <c r="L2" s="11"/>
      <c r="M2" s="12"/>
      <c r="N2" s="12"/>
      <c r="O2" s="13"/>
      <c r="P2" s="13"/>
      <c r="Q2" s="13"/>
      <c r="R2" s="14"/>
    </row>
    <row r="3" spans="1:20" ht="28.5">
      <c r="B3" s="15" t="s">
        <v>2</v>
      </c>
      <c r="O3" s="16"/>
      <c r="P3" s="16"/>
      <c r="Q3" s="16"/>
      <c r="R3" s="17"/>
    </row>
    <row r="4" spans="1:20" ht="17.25">
      <c r="A4" s="18" t="s">
        <v>3</v>
      </c>
      <c r="B4" s="19" t="s">
        <v>4</v>
      </c>
      <c r="C4" s="19" t="s">
        <v>5</v>
      </c>
      <c r="D4" s="19" t="s">
        <v>6</v>
      </c>
      <c r="E4" s="20" t="s">
        <v>7</v>
      </c>
      <c r="F4" s="19"/>
      <c r="G4" s="19"/>
      <c r="H4" s="19"/>
      <c r="I4" s="19"/>
      <c r="J4" s="19"/>
      <c r="K4" s="19"/>
      <c r="L4" s="21" t="s">
        <v>8</v>
      </c>
      <c r="M4" s="20" t="s">
        <v>9</v>
      </c>
      <c r="N4" s="20" t="s">
        <v>10</v>
      </c>
      <c r="O4" s="22" t="s">
        <v>11</v>
      </c>
      <c r="P4" s="22" t="s">
        <v>12</v>
      </c>
      <c r="Q4" s="22" t="s">
        <v>13</v>
      </c>
      <c r="R4" s="23" t="s">
        <v>14</v>
      </c>
    </row>
    <row r="5" spans="1:20" ht="17.25">
      <c r="A5" s="18"/>
      <c r="O5" s="24"/>
      <c r="P5" s="24"/>
      <c r="Q5" s="24"/>
      <c r="R5" s="25"/>
    </row>
    <row r="6" spans="1:20" ht="17.25">
      <c r="A6" s="26" t="s">
        <v>15</v>
      </c>
      <c r="B6" s="27" t="s">
        <v>16</v>
      </c>
      <c r="C6" s="28" t="s">
        <v>17</v>
      </c>
      <c r="D6" s="28" t="s">
        <v>18</v>
      </c>
      <c r="E6" s="29">
        <v>50</v>
      </c>
      <c r="F6" s="28"/>
      <c r="G6" s="28"/>
      <c r="H6" s="28"/>
      <c r="I6" s="28"/>
      <c r="J6" s="30"/>
      <c r="K6" s="30"/>
      <c r="L6" s="31">
        <v>0</v>
      </c>
      <c r="M6" s="32">
        <f>SUM(E6:L6)</f>
        <v>50</v>
      </c>
      <c r="N6" s="32">
        <v>600</v>
      </c>
      <c r="O6" s="32">
        <v>50</v>
      </c>
      <c r="P6" s="32">
        <v>0</v>
      </c>
      <c r="Q6" s="33">
        <v>600</v>
      </c>
      <c r="R6" s="34">
        <v>600</v>
      </c>
    </row>
    <row r="7" spans="1:20" ht="17.25">
      <c r="A7" s="26" t="s">
        <v>19</v>
      </c>
      <c r="B7" s="36" t="s">
        <v>20</v>
      </c>
      <c r="C7" s="37" t="s">
        <v>21</v>
      </c>
      <c r="D7" t="s">
        <v>22</v>
      </c>
      <c r="E7" s="38">
        <v>150</v>
      </c>
      <c r="F7" s="37"/>
      <c r="G7" s="37"/>
      <c r="H7" s="37"/>
      <c r="I7" s="37"/>
      <c r="L7" s="39">
        <v>0</v>
      </c>
      <c r="M7" s="40">
        <f>SUM(E7:L7)</f>
        <v>150</v>
      </c>
      <c r="N7" s="40">
        <f>PRODUCT(M7,1)</f>
        <v>150</v>
      </c>
      <c r="O7" s="40">
        <f>PRODUCT(N7,1)</f>
        <v>150</v>
      </c>
      <c r="P7" s="40">
        <v>0</v>
      </c>
      <c r="Q7" s="41">
        <f>PRODUCT(O7,1)</f>
        <v>150</v>
      </c>
      <c r="R7" s="42">
        <v>150</v>
      </c>
    </row>
    <row r="8" spans="1:20" ht="17.25">
      <c r="A8" s="26" t="s">
        <v>23</v>
      </c>
      <c r="B8" s="36" t="s">
        <v>24</v>
      </c>
      <c r="C8" s="37" t="s">
        <v>25</v>
      </c>
      <c r="D8" s="37" t="s">
        <v>26</v>
      </c>
      <c r="E8" s="38">
        <v>180</v>
      </c>
      <c r="F8" s="37"/>
      <c r="G8" s="37"/>
      <c r="H8" s="37"/>
      <c r="I8" s="37"/>
      <c r="L8" s="39">
        <v>0</v>
      </c>
      <c r="M8" s="40">
        <v>180</v>
      </c>
      <c r="N8" s="40">
        <v>360</v>
      </c>
      <c r="O8" s="40">
        <v>360</v>
      </c>
      <c r="P8" s="40">
        <v>0</v>
      </c>
      <c r="Q8" s="41">
        <v>360</v>
      </c>
      <c r="R8" s="42">
        <v>360</v>
      </c>
    </row>
    <row r="9" spans="1:20" ht="17.25">
      <c r="A9" s="26" t="s">
        <v>27</v>
      </c>
      <c r="B9" s="36" t="s">
        <v>28</v>
      </c>
      <c r="C9" s="37" t="s">
        <v>29</v>
      </c>
      <c r="D9" t="s">
        <v>22</v>
      </c>
      <c r="E9" s="38">
        <v>150</v>
      </c>
      <c r="F9" s="37"/>
      <c r="G9" s="37"/>
      <c r="H9" s="37"/>
      <c r="I9" s="37"/>
      <c r="L9" s="39">
        <v>0</v>
      </c>
      <c r="M9" s="40">
        <f>SUM(E9:L9)</f>
        <v>150</v>
      </c>
      <c r="N9" s="40">
        <f>PRODUCT(M9,1)</f>
        <v>150</v>
      </c>
      <c r="O9" s="40">
        <f>PRODUCT(N9,1)</f>
        <v>150</v>
      </c>
      <c r="P9" s="40">
        <v>0</v>
      </c>
      <c r="Q9" s="41">
        <f>PRODUCT(O9,1)</f>
        <v>150</v>
      </c>
      <c r="R9" s="42">
        <v>150</v>
      </c>
    </row>
    <row r="10" spans="1:20" ht="17.25">
      <c r="A10" s="26" t="s">
        <v>30</v>
      </c>
      <c r="B10" s="36" t="s">
        <v>31</v>
      </c>
      <c r="C10" s="37" t="s">
        <v>32</v>
      </c>
      <c r="D10" t="s">
        <v>22</v>
      </c>
      <c r="E10" s="38">
        <v>150</v>
      </c>
      <c r="F10" s="37"/>
      <c r="G10" s="37"/>
      <c r="H10" s="37"/>
      <c r="I10" s="37"/>
      <c r="L10" s="39">
        <v>0</v>
      </c>
      <c r="M10" s="40">
        <f>SUM(E10:L10)</f>
        <v>150</v>
      </c>
      <c r="N10" s="40">
        <f>PRODUCT(M10,1)</f>
        <v>150</v>
      </c>
      <c r="O10" s="40">
        <f>PRODUCT(N10,1)</f>
        <v>150</v>
      </c>
      <c r="P10" s="40">
        <v>0</v>
      </c>
      <c r="Q10" s="41">
        <f>PRODUCT(O10,1)</f>
        <v>150</v>
      </c>
      <c r="R10" s="42">
        <v>150</v>
      </c>
    </row>
    <row r="11" spans="1:20" ht="17.25">
      <c r="A11" s="26" t="s">
        <v>33</v>
      </c>
      <c r="B11" s="36" t="s">
        <v>34</v>
      </c>
      <c r="C11" s="37" t="s">
        <v>35</v>
      </c>
      <c r="D11" s="37" t="s">
        <v>36</v>
      </c>
      <c r="E11" s="38">
        <v>600</v>
      </c>
      <c r="F11" s="37"/>
      <c r="G11" s="37"/>
      <c r="H11" s="37"/>
      <c r="I11" s="37"/>
      <c r="L11" s="39">
        <v>0</v>
      </c>
      <c r="M11" s="40">
        <f>SUM(E11:L11)</f>
        <v>600</v>
      </c>
      <c r="N11" s="40">
        <f>PRODUCT(E11*2)</f>
        <v>1200</v>
      </c>
      <c r="O11" s="40">
        <v>600</v>
      </c>
      <c r="P11" s="43">
        <v>0</v>
      </c>
      <c r="Q11" s="43">
        <v>1200</v>
      </c>
      <c r="R11" s="44">
        <v>1200</v>
      </c>
      <c r="T11" s="45"/>
    </row>
    <row r="12" spans="1:20" ht="17.25">
      <c r="A12" s="46" t="s">
        <v>37</v>
      </c>
      <c r="B12" s="47" t="s">
        <v>38</v>
      </c>
      <c r="C12" s="48" t="s">
        <v>39</v>
      </c>
      <c r="D12" s="48" t="s">
        <v>26</v>
      </c>
      <c r="E12" s="49">
        <v>600</v>
      </c>
      <c r="F12" s="48"/>
      <c r="G12" s="48"/>
      <c r="H12" s="48"/>
      <c r="I12" s="48"/>
      <c r="J12" s="50"/>
      <c r="K12" s="50"/>
      <c r="L12" s="51">
        <v>0</v>
      </c>
      <c r="M12" s="52">
        <v>600</v>
      </c>
      <c r="N12" s="52">
        <v>1200</v>
      </c>
      <c r="O12" s="48"/>
      <c r="P12" s="48"/>
      <c r="Q12" s="53"/>
      <c r="R12" s="54"/>
    </row>
    <row r="13" spans="1:20" ht="18.75">
      <c r="A13" s="55" t="s">
        <v>40</v>
      </c>
      <c r="B13" s="56" t="s">
        <v>41</v>
      </c>
      <c r="C13" s="57" t="s">
        <v>42</v>
      </c>
      <c r="D13" s="57" t="s">
        <v>43</v>
      </c>
      <c r="E13" s="58">
        <v>504</v>
      </c>
      <c r="F13" s="57"/>
      <c r="G13" s="57"/>
      <c r="H13" s="57"/>
      <c r="I13" s="57"/>
      <c r="J13" s="57"/>
      <c r="K13" s="57"/>
      <c r="L13" s="59">
        <v>0</v>
      </c>
      <c r="M13" s="60">
        <f>E13+L13</f>
        <v>504</v>
      </c>
      <c r="N13" s="60">
        <f>PRODUCT(M13,4)</f>
        <v>2016</v>
      </c>
      <c r="O13" t="s">
        <v>44</v>
      </c>
      <c r="P13" s="43">
        <v>0</v>
      </c>
      <c r="Q13" s="43" t="s">
        <v>45</v>
      </c>
      <c r="R13" s="44">
        <v>6982.51</v>
      </c>
    </row>
    <row r="14" spans="1:20" ht="21">
      <c r="A14" s="26" t="s">
        <v>46</v>
      </c>
      <c r="B14" s="36" t="s">
        <v>47</v>
      </c>
      <c r="C14" s="57" t="s">
        <v>48</v>
      </c>
      <c r="D14" s="57" t="s">
        <v>49</v>
      </c>
      <c r="E14" s="61">
        <v>54022.5</v>
      </c>
      <c r="F14" s="57"/>
      <c r="G14" s="57"/>
      <c r="H14" s="57"/>
      <c r="I14" s="57"/>
      <c r="J14" s="62"/>
      <c r="K14" s="62"/>
      <c r="L14" s="59">
        <v>11884.95</v>
      </c>
      <c r="M14" s="60">
        <f>SUM(L14,E14)</f>
        <v>65907.45</v>
      </c>
      <c r="N14" s="60">
        <f>PRODUCT(M14,4)</f>
        <v>263629.8</v>
      </c>
      <c r="O14" s="43">
        <f>219115.26/4</f>
        <v>54778.815000000002</v>
      </c>
      <c r="P14" s="43" t="s">
        <v>50</v>
      </c>
      <c r="Q14" t="s">
        <v>51</v>
      </c>
      <c r="R14" s="44">
        <v>267320.62</v>
      </c>
    </row>
    <row r="15" spans="1:20" ht="19.5">
      <c r="A15" s="26" t="s">
        <v>52</v>
      </c>
      <c r="B15" s="36" t="s">
        <v>53</v>
      </c>
      <c r="C15" s="57" t="s">
        <v>54</v>
      </c>
      <c r="D15" s="57" t="s">
        <v>55</v>
      </c>
      <c r="E15" s="61">
        <v>81000</v>
      </c>
      <c r="F15" s="57"/>
      <c r="G15" s="57"/>
      <c r="H15" s="57"/>
      <c r="I15" s="57"/>
      <c r="J15" s="63"/>
      <c r="K15" s="63"/>
      <c r="L15" s="59">
        <v>0</v>
      </c>
      <c r="M15" s="60">
        <f>SUM(E15:L15)</f>
        <v>81000</v>
      </c>
      <c r="N15" s="60">
        <f>PRODUCT(M15,2)</f>
        <v>162000</v>
      </c>
      <c r="O15" s="64">
        <f>Q15/2</f>
        <v>81850.5</v>
      </c>
      <c r="P15" s="65" t="s">
        <v>56</v>
      </c>
      <c r="Q15" s="65">
        <v>163701</v>
      </c>
      <c r="R15" s="44">
        <f>Q15</f>
        <v>163701</v>
      </c>
    </row>
    <row r="16" spans="1:20" ht="17.25">
      <c r="A16" s="26" t="s">
        <v>57</v>
      </c>
      <c r="B16" s="36" t="s">
        <v>58</v>
      </c>
      <c r="C16" s="57" t="s">
        <v>59</v>
      </c>
      <c r="D16" s="57" t="s">
        <v>18</v>
      </c>
      <c r="E16" s="61">
        <v>1369.68</v>
      </c>
      <c r="F16" s="57"/>
      <c r="G16" s="57"/>
      <c r="H16" s="57"/>
      <c r="I16" s="57"/>
      <c r="J16" s="62"/>
      <c r="K16" s="62"/>
      <c r="L16" s="59">
        <f>E16*22/100</f>
        <v>301.32960000000003</v>
      </c>
      <c r="M16" s="60">
        <f>SUM(L16,E16)</f>
        <v>1671.0096000000001</v>
      </c>
      <c r="N16" t="s">
        <v>60</v>
      </c>
      <c r="O16" s="66">
        <v>1458.02</v>
      </c>
      <c r="P16" s="43" t="s">
        <v>50</v>
      </c>
      <c r="Q16" s="43" t="s">
        <v>61</v>
      </c>
      <c r="R16" s="44">
        <v>21345.48</v>
      </c>
    </row>
    <row r="17" spans="1:18" ht="17.25">
      <c r="A17" s="26" t="s">
        <v>62</v>
      </c>
      <c r="B17" s="36" t="s">
        <v>63</v>
      </c>
      <c r="C17" s="37" t="s">
        <v>64</v>
      </c>
      <c r="D17" s="37" t="s">
        <v>65</v>
      </c>
      <c r="E17" s="38">
        <v>1549.37</v>
      </c>
      <c r="F17" s="37"/>
      <c r="G17" s="37"/>
      <c r="H17" s="37"/>
      <c r="I17" s="37"/>
      <c r="L17" s="39"/>
      <c r="M17" s="40">
        <v>1549.37</v>
      </c>
      <c r="N17" s="40">
        <v>1549.37</v>
      </c>
      <c r="O17" s="40">
        <v>1549.37</v>
      </c>
      <c r="P17" s="40"/>
      <c r="Q17" s="41">
        <v>1549.37</v>
      </c>
      <c r="R17" s="42">
        <v>1549.37</v>
      </c>
    </row>
    <row r="18" spans="1:18" ht="17.25">
      <c r="A18" s="26" t="s">
        <v>66</v>
      </c>
      <c r="B18" s="36" t="s">
        <v>67</v>
      </c>
      <c r="C18" s="37" t="s">
        <v>68</v>
      </c>
      <c r="D18" s="37" t="s">
        <v>26</v>
      </c>
      <c r="E18" s="38">
        <v>309.83999999999997</v>
      </c>
      <c r="F18" s="37"/>
      <c r="G18" s="37"/>
      <c r="H18" s="37"/>
      <c r="I18" s="37"/>
      <c r="L18" s="39">
        <v>0</v>
      </c>
      <c r="M18" s="40">
        <f>SUM(L18,E18)</f>
        <v>309.83999999999997</v>
      </c>
      <c r="N18" s="40">
        <f>PRODUCT(M18,2)</f>
        <v>619.67999999999995</v>
      </c>
      <c r="O18" s="40">
        <f>PRODUCT(N18,2)</f>
        <v>1239.3599999999999</v>
      </c>
      <c r="P18" s="40"/>
      <c r="Q18" s="41">
        <f>PRODUCT(O18,2)</f>
        <v>2478.7199999999998</v>
      </c>
      <c r="R18" s="42">
        <v>2478.7199999999998</v>
      </c>
    </row>
    <row r="19" spans="1:18" ht="17.25">
      <c r="A19" s="26" t="s">
        <v>69</v>
      </c>
      <c r="B19" s="67" t="s">
        <v>70</v>
      </c>
      <c r="C19" s="37" t="s">
        <v>71</v>
      </c>
      <c r="D19" s="37" t="s">
        <v>26</v>
      </c>
      <c r="E19" s="68">
        <v>154.91999999999999</v>
      </c>
      <c r="F19" s="37"/>
      <c r="G19" s="37"/>
      <c r="H19" s="37"/>
      <c r="I19" s="37"/>
      <c r="J19" s="69"/>
      <c r="K19" s="69"/>
      <c r="L19" s="39">
        <v>0</v>
      </c>
      <c r="M19" s="40">
        <f>SUM(L19,E19)</f>
        <v>154.91999999999999</v>
      </c>
      <c r="N19" s="68">
        <v>309.83999999999997</v>
      </c>
      <c r="O19" s="68">
        <v>309.83999999999997</v>
      </c>
      <c r="P19" s="68"/>
      <c r="Q19" s="70">
        <v>309.83999999999997</v>
      </c>
      <c r="R19" s="17">
        <v>309.83999999999997</v>
      </c>
    </row>
    <row r="20" spans="1:18" ht="17.25">
      <c r="A20" s="71" t="s">
        <v>72</v>
      </c>
      <c r="B20" s="45" t="s">
        <v>73</v>
      </c>
      <c r="C20" s="37" t="s">
        <v>74</v>
      </c>
      <c r="D20" s="37" t="s">
        <v>75</v>
      </c>
      <c r="E20" s="38">
        <v>1579.5</v>
      </c>
      <c r="F20" s="37"/>
      <c r="G20" s="37"/>
      <c r="H20" s="37"/>
      <c r="I20" s="37"/>
      <c r="L20" s="39">
        <v>347.49</v>
      </c>
      <c r="M20" s="40">
        <v>1926.99</v>
      </c>
      <c r="N20" s="38">
        <v>7707.96</v>
      </c>
      <c r="O20" s="24" t="s">
        <v>76</v>
      </c>
      <c r="P20" s="24"/>
      <c r="Q20" s="24" t="s">
        <v>76</v>
      </c>
      <c r="R20" s="25">
        <v>7707.96</v>
      </c>
    </row>
    <row r="21" spans="1:18" ht="17.25">
      <c r="N21" s="72">
        <f>SUM(Q6:Q20)</f>
        <v>170648.93</v>
      </c>
      <c r="O21" s="73"/>
      <c r="P21" s="73"/>
      <c r="Q21" s="73"/>
      <c r="R21" s="74"/>
    </row>
    <row r="22" spans="1:18" ht="17.25">
      <c r="A22" s="1"/>
      <c r="B22" s="1"/>
      <c r="C22" s="1"/>
      <c r="D22" s="1"/>
      <c r="E22" s="38"/>
      <c r="F22" s="1"/>
      <c r="G22" s="1"/>
      <c r="H22" s="1"/>
      <c r="I22" s="1"/>
      <c r="L22" s="1"/>
      <c r="M22" s="1"/>
      <c r="O22" s="75"/>
      <c r="P22" s="75"/>
      <c r="Q22" s="75"/>
      <c r="R22" s="76"/>
    </row>
    <row r="23" spans="1:18" ht="17.25">
      <c r="A23" s="1"/>
      <c r="O23" s="75"/>
      <c r="P23" s="75"/>
      <c r="Q23" s="75"/>
      <c r="R23" s="76"/>
    </row>
    <row r="24" spans="1:18" ht="28.5">
      <c r="A24" s="1"/>
      <c r="B24" s="15" t="s">
        <v>77</v>
      </c>
      <c r="O24" s="75"/>
      <c r="P24" s="75"/>
      <c r="Q24" s="75"/>
      <c r="R24" s="76"/>
    </row>
    <row r="25" spans="1:18" ht="17.25">
      <c r="A25" s="18" t="s">
        <v>3</v>
      </c>
      <c r="B25" s="19" t="s">
        <v>4</v>
      </c>
      <c r="C25" s="19" t="s">
        <v>5</v>
      </c>
      <c r="D25" s="19" t="s">
        <v>6</v>
      </c>
      <c r="E25" s="20" t="s">
        <v>78</v>
      </c>
      <c r="F25" s="19"/>
      <c r="G25" s="19"/>
      <c r="H25" s="19"/>
      <c r="I25" s="19"/>
      <c r="J25" s="19"/>
      <c r="K25" s="19"/>
      <c r="L25" s="21" t="s">
        <v>8</v>
      </c>
      <c r="M25" s="20" t="s">
        <v>9</v>
      </c>
      <c r="N25" s="20" t="s">
        <v>10</v>
      </c>
      <c r="O25" s="22" t="s">
        <v>11</v>
      </c>
      <c r="P25" s="22" t="s">
        <v>12</v>
      </c>
      <c r="Q25" s="22" t="s">
        <v>13</v>
      </c>
      <c r="R25" s="23"/>
    </row>
    <row r="26" spans="1:18" ht="17.25">
      <c r="A26" s="26" t="s">
        <v>79</v>
      </c>
      <c r="B26" s="36" t="s">
        <v>80</v>
      </c>
      <c r="C26" s="37" t="s">
        <v>81</v>
      </c>
      <c r="D26" s="37" t="s">
        <v>18</v>
      </c>
      <c r="E26" s="38">
        <v>3499.92</v>
      </c>
      <c r="F26" s="37"/>
      <c r="G26" s="37"/>
      <c r="H26" s="37"/>
      <c r="I26" s="37"/>
      <c r="L26" s="39">
        <v>0</v>
      </c>
      <c r="M26" s="40">
        <f>SUM(E26,L26)</f>
        <v>3499.92</v>
      </c>
      <c r="N26" s="40">
        <f>PRODUCT(M26,12)</f>
        <v>41999.040000000001</v>
      </c>
      <c r="O26" s="40">
        <v>3499.92</v>
      </c>
      <c r="P26" s="40"/>
      <c r="Q26" s="41">
        <v>41999.040000000001</v>
      </c>
      <c r="R26" s="25">
        <v>41999.040000000001</v>
      </c>
    </row>
    <row r="27" spans="1:18" ht="17.25">
      <c r="N27" s="77">
        <v>41999.040000000001</v>
      </c>
      <c r="O27" s="73"/>
      <c r="P27" s="73"/>
      <c r="Q27" s="73"/>
      <c r="R27" s="74"/>
    </row>
    <row r="28" spans="1:18" ht="17.25">
      <c r="A28" s="1"/>
      <c r="B28" s="1"/>
      <c r="C28" s="1"/>
      <c r="D28" s="1"/>
      <c r="E28" s="1"/>
      <c r="F28" s="1"/>
      <c r="G28" s="1"/>
      <c r="H28" s="1"/>
      <c r="I28" s="1"/>
      <c r="L28" s="1"/>
      <c r="M28" s="1"/>
      <c r="O28" s="75"/>
      <c r="P28" s="75"/>
      <c r="Q28" s="75"/>
      <c r="R28" s="76"/>
    </row>
    <row r="29" spans="1:18" ht="17.25">
      <c r="A29" s="1"/>
      <c r="B29" s="1"/>
      <c r="C29" s="1"/>
      <c r="D29" s="1"/>
      <c r="E29" s="1"/>
      <c r="F29" s="1"/>
      <c r="G29" s="1"/>
      <c r="H29" s="1"/>
      <c r="I29" s="1"/>
      <c r="L29" s="1"/>
      <c r="M29" s="1"/>
      <c r="O29" s="75"/>
      <c r="P29" s="75"/>
      <c r="Q29" s="75"/>
      <c r="R29" s="76"/>
    </row>
    <row r="30" spans="1:18" ht="28.5">
      <c r="A30" s="1"/>
      <c r="B30" s="15" t="s">
        <v>82</v>
      </c>
      <c r="O30" s="75"/>
      <c r="P30" s="75"/>
      <c r="Q30" s="75"/>
      <c r="R30" s="76"/>
    </row>
    <row r="31" spans="1:18" ht="17.25">
      <c r="A31" s="18" t="s">
        <v>3</v>
      </c>
      <c r="B31" s="19" t="s">
        <v>4</v>
      </c>
      <c r="C31" s="19" t="s">
        <v>5</v>
      </c>
      <c r="D31" s="19" t="s">
        <v>6</v>
      </c>
      <c r="E31" s="20" t="s">
        <v>78</v>
      </c>
      <c r="F31" s="19"/>
      <c r="G31" s="19"/>
      <c r="H31" s="19"/>
      <c r="I31" s="19"/>
      <c r="J31" s="19"/>
      <c r="K31" s="19"/>
      <c r="L31" s="21" t="s">
        <v>8</v>
      </c>
      <c r="M31" s="20" t="s">
        <v>9</v>
      </c>
      <c r="N31" s="20" t="s">
        <v>83</v>
      </c>
      <c r="O31" s="22" t="s">
        <v>11</v>
      </c>
      <c r="P31" s="22" t="s">
        <v>12</v>
      </c>
      <c r="Q31" s="22" t="s">
        <v>84</v>
      </c>
      <c r="R31" s="23"/>
    </row>
    <row r="32" spans="1:18" ht="17.25">
      <c r="A32" s="18"/>
      <c r="O32" s="16"/>
      <c r="P32" s="16"/>
      <c r="Q32" s="16"/>
      <c r="R32" s="17"/>
    </row>
    <row r="33" spans="1:18" ht="17.25">
      <c r="A33" s="26" t="s">
        <v>85</v>
      </c>
      <c r="B33" s="36" t="s">
        <v>47</v>
      </c>
      <c r="C33" s="57" t="s">
        <v>86</v>
      </c>
      <c r="D33" s="57" t="s">
        <v>43</v>
      </c>
      <c r="E33" s="61">
        <v>1975</v>
      </c>
      <c r="F33" s="57"/>
      <c r="G33" s="57"/>
      <c r="H33" s="57"/>
      <c r="I33" s="57"/>
      <c r="J33" s="62"/>
      <c r="K33" s="62"/>
      <c r="L33" s="59">
        <v>434.5</v>
      </c>
      <c r="M33" s="60">
        <f>SUM(L33,E33)</f>
        <v>2409.5</v>
      </c>
      <c r="N33" s="43" t="s">
        <v>87</v>
      </c>
      <c r="O33" t="s">
        <v>88</v>
      </c>
      <c r="P33" s="78" t="s">
        <v>89</v>
      </c>
      <c r="Q33" s="43" t="s">
        <v>90</v>
      </c>
      <c r="R33" s="44">
        <v>9984.52</v>
      </c>
    </row>
    <row r="34" spans="1:18" ht="17.25">
      <c r="A34" s="55" t="s">
        <v>91</v>
      </c>
      <c r="B34" s="79" t="s">
        <v>92</v>
      </c>
      <c r="C34" s="37" t="s">
        <v>93</v>
      </c>
      <c r="D34" s="37" t="s">
        <v>18</v>
      </c>
      <c r="E34" s="68">
        <v>103291.38</v>
      </c>
      <c r="F34" s="37"/>
      <c r="G34" s="37"/>
      <c r="H34" s="37"/>
      <c r="I34" s="37"/>
      <c r="J34" s="37"/>
      <c r="K34" s="37"/>
      <c r="L34" s="39" t="s">
        <v>94</v>
      </c>
      <c r="M34" s="68">
        <v>103291.38</v>
      </c>
      <c r="N34" s="40">
        <f>M34*12</f>
        <v>1239496.56</v>
      </c>
      <c r="O34" s="41">
        <v>103291.38</v>
      </c>
      <c r="P34" s="41"/>
      <c r="Q34" s="41">
        <v>1239496.56</v>
      </c>
      <c r="R34" s="25">
        <v>1239496.56</v>
      </c>
    </row>
    <row r="35" spans="1:18" ht="17.25">
      <c r="E35" s="38"/>
      <c r="N35" s="77">
        <f>SUM(N33:N34)</f>
        <v>1239496.56</v>
      </c>
      <c r="O35" s="73"/>
      <c r="P35" s="73"/>
      <c r="Q35" s="73"/>
      <c r="R35" s="74"/>
    </row>
    <row r="36" spans="1:18" ht="17.25">
      <c r="A36" s="1"/>
      <c r="B36" s="1"/>
      <c r="C36" s="1"/>
      <c r="D36" s="1"/>
      <c r="O36" s="75"/>
      <c r="P36" s="75"/>
      <c r="Q36" s="75"/>
      <c r="R36" s="76"/>
    </row>
    <row r="37" spans="1:18" ht="17.25">
      <c r="A37" s="1"/>
      <c r="B37" s="1"/>
      <c r="C37" s="1"/>
      <c r="D37" s="1"/>
      <c r="O37" s="75"/>
      <c r="P37" s="75"/>
      <c r="Q37" s="75"/>
      <c r="R37" s="76"/>
    </row>
    <row r="38" spans="1:18" ht="28.5">
      <c r="A38" s="1"/>
      <c r="B38" s="15" t="s">
        <v>95</v>
      </c>
      <c r="O38" s="75"/>
      <c r="P38" s="75"/>
      <c r="Q38" s="75"/>
      <c r="R38" s="76"/>
    </row>
    <row r="39" spans="1:18" ht="17.25">
      <c r="A39" s="18" t="s">
        <v>3</v>
      </c>
      <c r="B39" s="19" t="s">
        <v>4</v>
      </c>
      <c r="C39" s="19" t="s">
        <v>5</v>
      </c>
      <c r="D39" s="19" t="s">
        <v>6</v>
      </c>
      <c r="E39" s="20" t="s">
        <v>78</v>
      </c>
      <c r="F39" s="19"/>
      <c r="G39" s="19"/>
      <c r="H39" s="19"/>
      <c r="I39" s="19"/>
      <c r="J39" s="19"/>
      <c r="K39" s="19"/>
      <c r="L39" s="21" t="s">
        <v>8</v>
      </c>
      <c r="M39" s="20" t="s">
        <v>9</v>
      </c>
      <c r="N39" s="20" t="s">
        <v>10</v>
      </c>
      <c r="O39" s="22" t="s">
        <v>11</v>
      </c>
      <c r="P39" s="22" t="s">
        <v>12</v>
      </c>
      <c r="Q39" s="22" t="s">
        <v>13</v>
      </c>
      <c r="R39" s="23"/>
    </row>
    <row r="40" spans="1:18" ht="17.25">
      <c r="A40" s="18"/>
      <c r="O40" s="16"/>
      <c r="P40" s="16"/>
      <c r="Q40" s="16"/>
      <c r="R40" s="17"/>
    </row>
    <row r="41" spans="1:18" ht="17.25">
      <c r="A41" s="26" t="s">
        <v>96</v>
      </c>
      <c r="B41" s="80" t="s">
        <v>97</v>
      </c>
      <c r="C41" s="81" t="s">
        <v>98</v>
      </c>
      <c r="D41" s="81" t="s">
        <v>99</v>
      </c>
      <c r="E41" s="82" t="s">
        <v>99</v>
      </c>
      <c r="F41" s="81"/>
      <c r="G41" s="81"/>
      <c r="H41" s="81"/>
      <c r="I41" s="81"/>
      <c r="J41" s="83"/>
      <c r="K41" s="83"/>
      <c r="L41" s="84" t="s">
        <v>99</v>
      </c>
      <c r="M41" s="85" t="s">
        <v>99</v>
      </c>
      <c r="N41" s="85" t="s">
        <v>99</v>
      </c>
      <c r="O41" s="86"/>
      <c r="P41" s="86"/>
      <c r="Q41" s="86"/>
      <c r="R41" s="87"/>
    </row>
    <row r="42" spans="1:18" ht="17.25">
      <c r="A42" s="26" t="s">
        <v>100</v>
      </c>
      <c r="B42" s="80" t="s">
        <v>101</v>
      </c>
      <c r="C42" s="81" t="s">
        <v>102</v>
      </c>
      <c r="D42" s="88" t="s">
        <v>99</v>
      </c>
      <c r="E42" s="88" t="s">
        <v>99</v>
      </c>
      <c r="F42" s="88" t="s">
        <v>99</v>
      </c>
      <c r="G42" s="88" t="s">
        <v>99</v>
      </c>
      <c r="H42" s="88" t="s">
        <v>99</v>
      </c>
      <c r="I42" s="88" t="s">
        <v>99</v>
      </c>
      <c r="J42" s="88" t="s">
        <v>99</v>
      </c>
      <c r="K42" s="88" t="s">
        <v>99</v>
      </c>
      <c r="L42" s="88" t="s">
        <v>99</v>
      </c>
      <c r="M42" s="88" t="s">
        <v>99</v>
      </c>
      <c r="N42" s="88" t="s">
        <v>99</v>
      </c>
      <c r="O42" s="89"/>
      <c r="P42" s="89"/>
      <c r="Q42" s="89"/>
      <c r="R42" s="90"/>
    </row>
    <row r="43" spans="1:18" ht="17.25">
      <c r="A43" s="26" t="s">
        <v>103</v>
      </c>
      <c r="B43" s="36" t="s">
        <v>104</v>
      </c>
      <c r="C43" s="37" t="s">
        <v>105</v>
      </c>
      <c r="D43" s="37" t="s">
        <v>106</v>
      </c>
      <c r="E43" s="38">
        <v>977.14</v>
      </c>
      <c r="F43" s="37"/>
      <c r="G43" s="37"/>
      <c r="H43" s="37"/>
      <c r="I43" s="37"/>
      <c r="L43" s="39">
        <v>0</v>
      </c>
      <c r="M43" s="40">
        <f>SUM(E43:L43)</f>
        <v>977.14</v>
      </c>
      <c r="N43" s="40">
        <f>PRODUCT(M43,3)</f>
        <v>2931.42</v>
      </c>
      <c r="O43" s="41">
        <v>977.14</v>
      </c>
      <c r="P43" s="41"/>
      <c r="Q43" s="41">
        <v>2931.42</v>
      </c>
      <c r="R43" s="42">
        <v>2931.42</v>
      </c>
    </row>
    <row r="44" spans="1:18" ht="17.25">
      <c r="A44" s="26"/>
      <c r="B44" s="47" t="s">
        <v>107</v>
      </c>
      <c r="C44" s="48" t="s">
        <v>108</v>
      </c>
      <c r="D44" s="48" t="s">
        <v>109</v>
      </c>
      <c r="E44" s="91"/>
      <c r="F44" s="48"/>
      <c r="G44" s="48"/>
      <c r="H44" s="48"/>
      <c r="I44" s="48"/>
      <c r="J44" s="48"/>
      <c r="K44" s="48"/>
      <c r="L44" s="51">
        <v>0</v>
      </c>
      <c r="M44" s="52"/>
      <c r="N44" s="52"/>
      <c r="O44" s="92"/>
      <c r="P44" s="92"/>
      <c r="Q44" s="92"/>
      <c r="R44" s="93"/>
    </row>
    <row r="45" spans="1:18" ht="17.25">
      <c r="A45" s="26"/>
      <c r="B45" s="94" t="s">
        <v>110</v>
      </c>
      <c r="C45" s="48" t="s">
        <v>111</v>
      </c>
      <c r="D45" s="95" t="s">
        <v>65</v>
      </c>
      <c r="E45" s="91">
        <v>4684.07</v>
      </c>
      <c r="F45" s="48"/>
      <c r="G45" s="48"/>
      <c r="H45" s="48"/>
      <c r="I45" s="48"/>
      <c r="J45" s="48"/>
      <c r="K45" s="48"/>
      <c r="L45" s="51"/>
      <c r="M45" s="52">
        <v>4684.07</v>
      </c>
      <c r="N45" s="52">
        <v>4684.07</v>
      </c>
      <c r="O45" s="92"/>
      <c r="P45" s="92"/>
      <c r="Q45" s="92"/>
      <c r="R45" s="93"/>
    </row>
    <row r="46" spans="1:18" ht="17.25">
      <c r="E46" s="38"/>
      <c r="N46" s="77">
        <f>SUM(N41:N45)</f>
        <v>7615.49</v>
      </c>
      <c r="O46" s="73"/>
      <c r="P46" s="73"/>
      <c r="Q46" s="73"/>
      <c r="R46" s="74"/>
    </row>
    <row r="47" spans="1:18" ht="17.25">
      <c r="A47" s="1"/>
      <c r="O47" s="75"/>
      <c r="P47" s="75"/>
      <c r="Q47" s="75"/>
      <c r="R47" s="76"/>
    </row>
    <row r="48" spans="1:18" ht="17.25">
      <c r="A48" s="1"/>
      <c r="O48" s="75"/>
      <c r="P48" s="75"/>
      <c r="Q48" s="75"/>
      <c r="R48" s="76"/>
    </row>
    <row r="49" spans="1:18" ht="28.5">
      <c r="A49" s="1"/>
      <c r="B49" s="15" t="s">
        <v>112</v>
      </c>
      <c r="O49" s="75"/>
      <c r="P49" s="75"/>
      <c r="Q49" s="75"/>
      <c r="R49" s="76"/>
    </row>
    <row r="50" spans="1:18" ht="17.25">
      <c r="A50" s="18" t="s">
        <v>3</v>
      </c>
      <c r="B50" s="19" t="s">
        <v>4</v>
      </c>
      <c r="C50" s="19" t="s">
        <v>5</v>
      </c>
      <c r="D50" s="19" t="s">
        <v>6</v>
      </c>
      <c r="E50" s="20" t="s">
        <v>78</v>
      </c>
      <c r="F50" s="19"/>
      <c r="G50" s="19"/>
      <c r="H50" s="19"/>
      <c r="I50" s="19"/>
      <c r="J50" s="19"/>
      <c r="K50" s="19"/>
      <c r="L50" s="21" t="s">
        <v>8</v>
      </c>
      <c r="M50" s="20" t="s">
        <v>9</v>
      </c>
      <c r="N50" s="20" t="s">
        <v>10</v>
      </c>
      <c r="O50" s="22" t="s">
        <v>11</v>
      </c>
      <c r="P50" s="22" t="s">
        <v>12</v>
      </c>
      <c r="Q50" s="22" t="s">
        <v>13</v>
      </c>
      <c r="R50" s="23"/>
    </row>
    <row r="51" spans="1:18" ht="17.25">
      <c r="A51" s="18"/>
      <c r="O51" s="16"/>
      <c r="P51" s="16"/>
      <c r="Q51" s="16"/>
      <c r="R51" s="17"/>
    </row>
    <row r="52" spans="1:18" ht="17.25">
      <c r="A52" s="26" t="s">
        <v>113</v>
      </c>
      <c r="B52" s="47" t="s">
        <v>114</v>
      </c>
      <c r="C52" s="48" t="s">
        <v>115</v>
      </c>
      <c r="D52" t="s">
        <v>116</v>
      </c>
      <c r="E52" s="91">
        <v>6000</v>
      </c>
      <c r="F52" s="48"/>
      <c r="G52" s="48"/>
      <c r="H52" s="48"/>
      <c r="I52" s="48"/>
      <c r="J52" s="96"/>
      <c r="K52" s="96"/>
      <c r="L52" s="51">
        <v>0</v>
      </c>
      <c r="M52" s="52">
        <f>SUM(E52:L52)</f>
        <v>6000</v>
      </c>
      <c r="N52" s="52">
        <f>PRODUCT(M52,2)</f>
        <v>12000</v>
      </c>
      <c r="O52" s="92">
        <v>6000</v>
      </c>
      <c r="P52" s="92"/>
      <c r="Q52" s="92">
        <v>12000</v>
      </c>
      <c r="R52" s="93">
        <v>12000</v>
      </c>
    </row>
    <row r="53" spans="1:18" ht="17.25">
      <c r="A53" s="26" t="s">
        <v>117</v>
      </c>
      <c r="B53" s="36" t="s">
        <v>118</v>
      </c>
      <c r="C53" s="37" t="s">
        <v>119</v>
      </c>
      <c r="D53" s="37" t="s">
        <v>18</v>
      </c>
      <c r="E53" s="38">
        <v>25.82</v>
      </c>
      <c r="F53" s="37"/>
      <c r="G53" s="37"/>
      <c r="H53" s="37"/>
      <c r="I53" s="37"/>
      <c r="L53" s="39">
        <v>0</v>
      </c>
      <c r="M53" s="40">
        <f>SUM(E53:L53)</f>
        <v>25.82</v>
      </c>
      <c r="N53" s="40">
        <f>PRODUCT(M53,12)</f>
        <v>309.84000000000003</v>
      </c>
      <c r="O53" s="41">
        <v>25.82</v>
      </c>
      <c r="Q53" s="41">
        <v>309.83999999999997</v>
      </c>
      <c r="R53" s="42">
        <v>309.83999999999997</v>
      </c>
    </row>
    <row r="54" spans="1:18" ht="17.25">
      <c r="A54" s="26" t="s">
        <v>120</v>
      </c>
      <c r="B54" s="36" t="s">
        <v>121</v>
      </c>
      <c r="C54" s="57" t="s">
        <v>122</v>
      </c>
      <c r="D54" s="57" t="s">
        <v>43</v>
      </c>
      <c r="E54" s="61">
        <v>600</v>
      </c>
      <c r="F54" s="57"/>
      <c r="G54" s="57"/>
      <c r="H54" s="57"/>
      <c r="I54" s="57"/>
      <c r="J54" s="62"/>
      <c r="K54" s="62"/>
      <c r="L54" s="59">
        <v>0</v>
      </c>
      <c r="M54" s="60">
        <f>SUM(E54:L54)</f>
        <v>600</v>
      </c>
      <c r="N54" s="60">
        <f>PRODUCT(M54,4)</f>
        <v>2400</v>
      </c>
      <c r="O54" s="43">
        <f>Q54/4</f>
        <v>666.6</v>
      </c>
      <c r="P54" s="43">
        <v>0</v>
      </c>
      <c r="Q54" s="43">
        <v>2666.4</v>
      </c>
      <c r="R54" s="44">
        <f>Q54</f>
        <v>2666.4</v>
      </c>
    </row>
    <row r="55" spans="1:18" ht="17.25">
      <c r="A55" s="26" t="s">
        <v>123</v>
      </c>
      <c r="B55" s="36" t="s">
        <v>124</v>
      </c>
      <c r="C55" s="37" t="s">
        <v>125</v>
      </c>
      <c r="D55" s="37" t="s">
        <v>65</v>
      </c>
      <c r="E55" s="38">
        <v>58.35</v>
      </c>
      <c r="F55" s="37"/>
      <c r="G55" s="37"/>
      <c r="H55" s="37"/>
      <c r="I55" s="37"/>
      <c r="L55" s="39"/>
      <c r="M55" s="40">
        <v>58.35</v>
      </c>
      <c r="N55" s="40">
        <v>58.35</v>
      </c>
      <c r="O55" s="41">
        <v>58.35</v>
      </c>
      <c r="P55" s="41"/>
      <c r="Q55" s="41">
        <v>58.35</v>
      </c>
      <c r="R55" s="42">
        <v>58.35</v>
      </c>
    </row>
    <row r="56" spans="1:18" ht="17.25">
      <c r="N56" s="97">
        <f>SUM(N55,N54,N54,N53,N52)</f>
        <v>17168.190000000002</v>
      </c>
      <c r="O56" s="98"/>
      <c r="P56" s="98"/>
      <c r="Q56" s="98"/>
      <c r="R56" s="99"/>
    </row>
    <row r="57" spans="1:18" ht="17.25">
      <c r="A57" s="1"/>
      <c r="B57" s="1"/>
      <c r="C57" s="1"/>
      <c r="D57" s="1"/>
      <c r="E57" s="1"/>
      <c r="F57" s="1"/>
      <c r="G57" s="1"/>
      <c r="H57" s="1"/>
      <c r="I57" s="1"/>
      <c r="L57" s="1"/>
      <c r="M57" s="1"/>
      <c r="O57" s="75"/>
      <c r="P57" s="75"/>
      <c r="Q57" s="75"/>
      <c r="R57" s="76"/>
    </row>
    <row r="58" spans="1:18" ht="17.25">
      <c r="A58" s="1"/>
      <c r="B58" s="1"/>
      <c r="C58" s="1"/>
      <c r="D58" s="1"/>
      <c r="E58" s="1"/>
      <c r="F58" s="1"/>
      <c r="G58" s="1"/>
      <c r="H58" s="1"/>
      <c r="I58" s="1"/>
      <c r="L58" s="1"/>
      <c r="M58" s="1"/>
      <c r="O58" s="75"/>
      <c r="P58" s="75"/>
      <c r="Q58" s="75"/>
      <c r="R58" s="76"/>
    </row>
    <row r="59" spans="1:18" ht="28.5">
      <c r="A59" s="1"/>
      <c r="B59" s="15" t="s">
        <v>126</v>
      </c>
      <c r="O59" s="75"/>
      <c r="P59" s="75"/>
      <c r="Q59" s="75"/>
      <c r="R59" s="76"/>
    </row>
    <row r="60" spans="1:18" ht="17.25">
      <c r="A60" s="18" t="s">
        <v>3</v>
      </c>
      <c r="B60" s="19" t="s">
        <v>4</v>
      </c>
      <c r="C60" s="19" t="s">
        <v>5</v>
      </c>
      <c r="D60" s="19" t="s">
        <v>6</v>
      </c>
      <c r="E60" s="20" t="s">
        <v>78</v>
      </c>
      <c r="F60" s="19"/>
      <c r="G60" s="19"/>
      <c r="H60" s="19"/>
      <c r="I60" s="19"/>
      <c r="J60" s="19"/>
      <c r="K60" s="19"/>
      <c r="L60" s="21" t="s">
        <v>8</v>
      </c>
      <c r="M60" s="20" t="s">
        <v>9</v>
      </c>
      <c r="N60" s="20" t="s">
        <v>10</v>
      </c>
      <c r="O60" s="22" t="s">
        <v>11</v>
      </c>
      <c r="P60" s="22" t="s">
        <v>12</v>
      </c>
      <c r="Q60" s="22" t="s">
        <v>13</v>
      </c>
      <c r="R60" s="23"/>
    </row>
    <row r="61" spans="1:18" ht="17.25">
      <c r="A61" s="18"/>
      <c r="O61" s="16"/>
      <c r="P61" s="16"/>
      <c r="Q61" s="16"/>
      <c r="R61" s="17"/>
    </row>
    <row r="62" spans="1:18" ht="17.25">
      <c r="A62" s="100"/>
      <c r="B62" s="101"/>
      <c r="E62" s="38"/>
      <c r="L62" s="39"/>
      <c r="M62" s="40"/>
      <c r="N62" s="77">
        <f>SUM(N60:N61)</f>
        <v>0</v>
      </c>
      <c r="O62" s="73"/>
      <c r="P62" s="73"/>
      <c r="Q62" s="73"/>
      <c r="R62" s="74"/>
    </row>
    <row r="63" spans="1:18" ht="17.25">
      <c r="O63" s="75"/>
      <c r="P63" s="75"/>
      <c r="Q63" s="75"/>
      <c r="R63" s="76"/>
    </row>
    <row r="64" spans="1:18" ht="28.5">
      <c r="A64" s="35"/>
      <c r="B64" s="15" t="s">
        <v>127</v>
      </c>
      <c r="O64" s="75"/>
      <c r="P64" s="75"/>
      <c r="Q64" s="75"/>
      <c r="R64" s="76"/>
    </row>
    <row r="65" spans="1:18" ht="17.25">
      <c r="A65" s="18" t="s">
        <v>3</v>
      </c>
      <c r="B65" s="19" t="s">
        <v>4</v>
      </c>
      <c r="C65" s="19" t="s">
        <v>5</v>
      </c>
      <c r="D65" s="19" t="s">
        <v>6</v>
      </c>
      <c r="E65" s="20" t="s">
        <v>78</v>
      </c>
      <c r="F65" s="19"/>
      <c r="G65" s="19"/>
      <c r="H65" s="19"/>
      <c r="I65" s="19"/>
      <c r="J65" s="19"/>
      <c r="K65" s="19"/>
      <c r="L65" s="21" t="s">
        <v>8</v>
      </c>
      <c r="M65" s="20" t="s">
        <v>9</v>
      </c>
      <c r="N65" s="20" t="s">
        <v>10</v>
      </c>
      <c r="O65" s="22" t="s">
        <v>11</v>
      </c>
      <c r="P65" s="22" t="s">
        <v>12</v>
      </c>
      <c r="Q65" s="22" t="s">
        <v>13</v>
      </c>
      <c r="R65" s="23"/>
    </row>
    <row r="66" spans="1:18" ht="17.25">
      <c r="A66" s="18"/>
      <c r="O66" s="16"/>
      <c r="P66" s="16"/>
      <c r="Q66" s="16"/>
      <c r="R66" s="17"/>
    </row>
    <row r="67" spans="1:18" ht="17.25">
      <c r="A67" s="102" t="s">
        <v>128</v>
      </c>
      <c r="B67" s="47" t="s">
        <v>129</v>
      </c>
      <c r="C67" s="48" t="s">
        <v>130</v>
      </c>
      <c r="D67" t="s">
        <v>22</v>
      </c>
      <c r="E67" s="91">
        <v>320.54000000000002</v>
      </c>
      <c r="F67" s="48"/>
      <c r="G67" s="48"/>
      <c r="H67" s="48"/>
      <c r="I67" s="48"/>
      <c r="J67" s="48"/>
      <c r="K67" s="48"/>
      <c r="L67" s="51">
        <v>0</v>
      </c>
      <c r="M67" s="52">
        <f>SUM(E67:L67)</f>
        <v>320.54000000000002</v>
      </c>
      <c r="N67" s="52">
        <f>PRODUCT(M67,1)</f>
        <v>320.54000000000002</v>
      </c>
      <c r="O67" s="92">
        <v>320.54000000000002</v>
      </c>
      <c r="P67" s="92"/>
      <c r="Q67" s="92">
        <v>320.54000000000002</v>
      </c>
      <c r="R67" s="93">
        <v>320.54000000000002</v>
      </c>
    </row>
    <row r="68" spans="1:18" ht="17.25">
      <c r="E68" s="38"/>
      <c r="N68" s="77">
        <f>SUM(N67)</f>
        <v>320.54000000000002</v>
      </c>
      <c r="O68" s="73"/>
      <c r="P68" s="73"/>
      <c r="Q68" s="73"/>
      <c r="R68" s="74"/>
    </row>
    <row r="69" spans="1:18" ht="17.25">
      <c r="A69" s="1"/>
      <c r="B69" s="1"/>
      <c r="C69" s="1"/>
      <c r="D69" s="1"/>
      <c r="O69" s="75"/>
      <c r="P69" s="75"/>
      <c r="Q69" s="75"/>
      <c r="R69" s="76"/>
    </row>
    <row r="70" spans="1:18" ht="17.25">
      <c r="A70" s="1"/>
      <c r="B70" s="1"/>
      <c r="C70" s="1"/>
      <c r="D70" s="1"/>
      <c r="O70" s="75"/>
      <c r="P70" s="75"/>
      <c r="Q70" s="75"/>
      <c r="R70" s="76"/>
    </row>
    <row r="71" spans="1:18" ht="28.5">
      <c r="A71" s="1"/>
      <c r="B71" s="15" t="s">
        <v>131</v>
      </c>
      <c r="O71" s="75"/>
      <c r="P71" s="75"/>
      <c r="Q71" s="75"/>
      <c r="R71" s="76"/>
    </row>
    <row r="72" spans="1:18" ht="17.25">
      <c r="A72" s="18" t="s">
        <v>3</v>
      </c>
      <c r="B72" s="19" t="s">
        <v>4</v>
      </c>
      <c r="C72" s="19" t="s">
        <v>5</v>
      </c>
      <c r="D72" s="19" t="s">
        <v>6</v>
      </c>
      <c r="E72" s="20" t="s">
        <v>78</v>
      </c>
      <c r="F72" s="19"/>
      <c r="G72" s="19"/>
      <c r="H72" s="19"/>
      <c r="I72" s="19"/>
      <c r="J72" s="19"/>
      <c r="K72" s="19"/>
      <c r="L72" s="21" t="s">
        <v>8</v>
      </c>
      <c r="M72" s="20" t="s">
        <v>9</v>
      </c>
      <c r="N72" s="20" t="s">
        <v>10</v>
      </c>
      <c r="O72" s="22" t="s">
        <v>11</v>
      </c>
      <c r="P72" s="22" t="s">
        <v>12</v>
      </c>
      <c r="Q72" s="22" t="s">
        <v>13</v>
      </c>
      <c r="R72" s="23"/>
    </row>
    <row r="73" spans="1:18" ht="17.25">
      <c r="A73" s="100"/>
      <c r="E73" s="103"/>
      <c r="L73" s="104"/>
      <c r="M73" s="105"/>
      <c r="N73" s="105"/>
      <c r="O73" s="106"/>
      <c r="P73" s="106"/>
      <c r="Q73" s="106"/>
      <c r="R73" s="107"/>
    </row>
    <row r="74" spans="1:18" ht="45.75">
      <c r="A74" s="26" t="s">
        <v>132</v>
      </c>
      <c r="B74" s="108" t="s">
        <v>133</v>
      </c>
      <c r="C74" s="109" t="s">
        <v>134</v>
      </c>
      <c r="D74" s="109" t="s">
        <v>18</v>
      </c>
      <c r="E74" s="110">
        <v>263.74</v>
      </c>
      <c r="F74" s="109"/>
      <c r="G74" s="109"/>
      <c r="H74" s="109"/>
      <c r="I74" s="109"/>
      <c r="J74" s="111"/>
      <c r="K74" s="111"/>
      <c r="L74" s="112">
        <v>0</v>
      </c>
      <c r="M74" s="113">
        <f>SUM(E74:L74)</f>
        <v>263.74</v>
      </c>
      <c r="N74" s="113">
        <f>PRODUCT(M74,12)</f>
        <v>3164.88</v>
      </c>
      <c r="O74" s="114">
        <v>293.02</v>
      </c>
      <c r="P74" s="114">
        <v>0</v>
      </c>
      <c r="Q74" s="114">
        <f>PRODUCT(O74*12)</f>
        <v>3516.24</v>
      </c>
      <c r="R74" s="115">
        <f>Q74</f>
        <v>3516.24</v>
      </c>
    </row>
    <row r="75" spans="1:18" ht="17.25">
      <c r="E75" s="116"/>
      <c r="N75" s="77">
        <f>SUM(N74:N74)</f>
        <v>3164.88</v>
      </c>
      <c r="O75" s="73"/>
      <c r="P75" s="73"/>
      <c r="Q75" s="73"/>
      <c r="R75" s="74"/>
    </row>
    <row r="76" spans="1:18" ht="17.25">
      <c r="A76" s="1"/>
      <c r="B76" s="1"/>
      <c r="C76" s="1"/>
      <c r="D76" s="1"/>
      <c r="O76" s="75"/>
      <c r="P76" s="75"/>
      <c r="Q76" s="75"/>
      <c r="R76" s="76"/>
    </row>
    <row r="77" spans="1:18" ht="17.25">
      <c r="A77" s="1"/>
      <c r="E77" s="35"/>
      <c r="F77" s="35"/>
      <c r="G77" s="35"/>
      <c r="H77" s="35"/>
      <c r="I77" s="35"/>
      <c r="J77" s="35"/>
      <c r="K77" s="35"/>
      <c r="L77" s="35"/>
      <c r="M77" s="35"/>
      <c r="N77" s="35">
        <v>0</v>
      </c>
      <c r="O77" s="75"/>
      <c r="P77" s="75"/>
      <c r="Q77" s="75"/>
      <c r="R77" s="76"/>
    </row>
    <row r="78" spans="1:18" ht="28.5">
      <c r="A78" s="1"/>
      <c r="B78" s="15" t="s">
        <v>135</v>
      </c>
      <c r="O78" s="75"/>
      <c r="P78" s="75"/>
      <c r="Q78" s="75"/>
      <c r="R78" s="76"/>
    </row>
    <row r="79" spans="1:18" ht="17.25">
      <c r="A79" s="18" t="s">
        <v>3</v>
      </c>
      <c r="B79" s="19" t="s">
        <v>4</v>
      </c>
      <c r="C79" s="19" t="s">
        <v>5</v>
      </c>
      <c r="D79" s="19" t="s">
        <v>6</v>
      </c>
      <c r="E79" s="20" t="s">
        <v>78</v>
      </c>
      <c r="F79" s="19"/>
      <c r="G79" s="19"/>
      <c r="H79" s="19"/>
      <c r="I79" s="19"/>
      <c r="J79" s="19"/>
      <c r="K79" s="19"/>
      <c r="L79" s="21" t="s">
        <v>8</v>
      </c>
      <c r="M79" s="20" t="s">
        <v>9</v>
      </c>
      <c r="N79" s="20" t="s">
        <v>10</v>
      </c>
      <c r="O79" s="22" t="s">
        <v>11</v>
      </c>
      <c r="P79" s="22" t="s">
        <v>12</v>
      </c>
      <c r="Q79" s="22" t="s">
        <v>13</v>
      </c>
      <c r="R79" s="23"/>
    </row>
    <row r="80" spans="1:18" ht="17.25">
      <c r="A80" s="18"/>
      <c r="O80" s="16"/>
      <c r="P80" s="16"/>
      <c r="Q80" s="16"/>
      <c r="R80" s="17"/>
    </row>
    <row r="81" spans="1:18" ht="17.25">
      <c r="A81" s="26" t="s">
        <v>136</v>
      </c>
      <c r="B81" s="36" t="s">
        <v>137</v>
      </c>
      <c r="C81" s="37" t="s">
        <v>138</v>
      </c>
      <c r="D81" s="37" t="s">
        <v>18</v>
      </c>
      <c r="E81" s="38">
        <v>34.270000000000003</v>
      </c>
      <c r="F81" s="37"/>
      <c r="G81" s="37"/>
      <c r="H81" s="37"/>
      <c r="I81" s="37"/>
      <c r="L81" s="39">
        <v>0</v>
      </c>
      <c r="M81" s="40">
        <f>SUM(E81,L81)</f>
        <v>34.270000000000003</v>
      </c>
      <c r="N81" s="40">
        <f>PRODUCT(M81,12)</f>
        <v>411.24</v>
      </c>
      <c r="O81" s="41">
        <v>34.270000000000003</v>
      </c>
      <c r="P81" s="41"/>
      <c r="Q81" s="41">
        <v>411.24</v>
      </c>
      <c r="R81" s="42">
        <v>441.24</v>
      </c>
    </row>
    <row r="82" spans="1:18" ht="17.25">
      <c r="A82" s="26" t="s">
        <v>139</v>
      </c>
      <c r="B82" s="67" t="s">
        <v>140</v>
      </c>
      <c r="C82" s="57" t="s">
        <v>141</v>
      </c>
      <c r="D82" s="57" t="s">
        <v>43</v>
      </c>
      <c r="E82" s="61">
        <v>855.1</v>
      </c>
      <c r="F82" s="57"/>
      <c r="G82" s="57"/>
      <c r="H82" s="57"/>
      <c r="I82" s="57"/>
      <c r="J82" s="62"/>
      <c r="K82" s="62"/>
      <c r="L82" s="59">
        <v>0</v>
      </c>
      <c r="M82" s="60">
        <f>SUM(L82,E82)</f>
        <v>855.1</v>
      </c>
      <c r="N82" s="60">
        <f>PRODUCT(M82,4)</f>
        <v>3420.4</v>
      </c>
      <c r="O82" s="43">
        <v>950.02</v>
      </c>
      <c r="P82" s="43"/>
      <c r="Q82" s="43">
        <f>O82*4</f>
        <v>3800.08</v>
      </c>
      <c r="R82" s="44">
        <f>Q82</f>
        <v>3800.08</v>
      </c>
    </row>
    <row r="83" spans="1:18" ht="17.25">
      <c r="A83" s="26" t="s">
        <v>142</v>
      </c>
      <c r="B83" s="36" t="s">
        <v>143</v>
      </c>
      <c r="C83" s="45" t="s">
        <v>144</v>
      </c>
      <c r="D83" t="s">
        <v>145</v>
      </c>
      <c r="E83" s="117">
        <v>66374.100000000006</v>
      </c>
      <c r="F83" s="45"/>
      <c r="G83" s="45"/>
      <c r="H83" s="45"/>
      <c r="I83" s="45"/>
      <c r="J83" s="118"/>
      <c r="K83" s="118"/>
      <c r="L83" s="119">
        <v>18720.900000000001</v>
      </c>
      <c r="M83" s="120">
        <f>SUM(L83,E83)</f>
        <v>85095</v>
      </c>
      <c r="N83" s="120">
        <f>PRODUCT(M83,1)</f>
        <v>85095</v>
      </c>
      <c r="O83" s="106" t="s">
        <v>146</v>
      </c>
      <c r="P83" s="106"/>
      <c r="Q83" s="106">
        <v>85095</v>
      </c>
      <c r="R83" s="107">
        <v>85095</v>
      </c>
    </row>
    <row r="84" spans="1:18" ht="17.25">
      <c r="A84" s="26" t="s">
        <v>147</v>
      </c>
      <c r="B84" s="36" t="s">
        <v>148</v>
      </c>
      <c r="C84" s="45" t="s">
        <v>149</v>
      </c>
      <c r="D84" s="121" t="s">
        <v>150</v>
      </c>
      <c r="E84" s="117">
        <v>7.75</v>
      </c>
      <c r="F84" s="45"/>
      <c r="G84" s="45"/>
      <c r="H84" s="45"/>
      <c r="I84" s="45"/>
      <c r="J84" s="118"/>
      <c r="K84" s="118"/>
      <c r="L84" s="119"/>
      <c r="M84" s="120"/>
      <c r="N84" s="120">
        <v>7.75</v>
      </c>
      <c r="O84" s="106">
        <v>7.75</v>
      </c>
      <c r="P84" s="106"/>
      <c r="Q84" s="106"/>
      <c r="R84" s="107"/>
    </row>
    <row r="85" spans="1:18" ht="17.25">
      <c r="A85" s="26" t="s">
        <v>151</v>
      </c>
      <c r="B85" s="36">
        <v>24359</v>
      </c>
      <c r="C85" s="45" t="s">
        <v>152</v>
      </c>
      <c r="D85" s="37" t="s">
        <v>18</v>
      </c>
      <c r="E85" s="117">
        <v>10833.33</v>
      </c>
      <c r="F85" s="45"/>
      <c r="G85" s="45"/>
      <c r="H85" s="45"/>
      <c r="I85" s="45"/>
      <c r="J85" s="118"/>
      <c r="K85" s="118"/>
      <c r="L85" s="119">
        <f>+E85*4/100</f>
        <v>433.33319999999998</v>
      </c>
      <c r="M85" s="120">
        <f>+E85+L85</f>
        <v>11266.663199999999</v>
      </c>
      <c r="N85" s="120">
        <f>+M85*12</f>
        <v>135199.9584</v>
      </c>
      <c r="O85" s="106" t="s">
        <v>146</v>
      </c>
      <c r="P85" s="122" t="s">
        <v>153</v>
      </c>
      <c r="Q85" s="106" t="s">
        <v>146</v>
      </c>
      <c r="R85" s="107">
        <v>135199.96</v>
      </c>
    </row>
    <row r="86" spans="1:18" ht="17.25">
      <c r="P86" s="6"/>
      <c r="R86" s="123"/>
    </row>
    <row r="87" spans="1:18" ht="209.25">
      <c r="A87" s="2"/>
      <c r="B87" s="3" t="s">
        <v>154</v>
      </c>
      <c r="C87" s="3"/>
      <c r="D87" s="3"/>
      <c r="E87" s="3"/>
      <c r="F87" s="3"/>
      <c r="G87" s="3"/>
      <c r="H87" s="3"/>
      <c r="I87" s="3"/>
      <c r="J87" s="3"/>
      <c r="K87" s="3"/>
      <c r="L87" s="124">
        <f>R83+R82+R81+R74+R67+R55+R54+R53+R52+R43+R34+R33+R26+R20+R19+R18+R17+R16+R15+R14+R13+R11+R10+R9+R8+R7+R6+R85</f>
        <v>2011824.6900000002</v>
      </c>
      <c r="M87" s="124"/>
      <c r="N87" s="124"/>
      <c r="O87" s="6"/>
      <c r="P87" s="125"/>
      <c r="Q87" s="6"/>
      <c r="R8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LibreOffice/5.1.1.3$Windows_x86 LibreOffice_project/89f508ef3ecebd2cfb8e1def0f0ba9a803b88a6d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Eugenio Mazzotta</dc:creator>
  <dc:description/>
  <cp:lastModifiedBy>SICI</cp:lastModifiedBy>
  <cp:revision>2</cp:revision>
  <dcterms:created xsi:type="dcterms:W3CDTF">2006-09-16T00:00:00Z</dcterms:created>
  <dcterms:modified xsi:type="dcterms:W3CDTF">2018-03-26T13:36:46Z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